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60" windowWidth="21840" windowHeight="12270" tabRatio="766"/>
  </bookViews>
  <sheets>
    <sheet name="Приложение 18.3" sheetId="188" r:id="rId1"/>
    <sheet name="18.3 (субабонентам)" sheetId="214" r:id="rId2"/>
    <sheet name="АНАЛИЗ!!!!" sheetId="204" state="hidden" r:id="rId3"/>
    <sheet name="потребл.по площ." sheetId="205" state="hidden" r:id="rId4"/>
    <sheet name="Лист1" sheetId="206" state="hidden" r:id="rId5"/>
    <sheet name="крупные потребители" sheetId="211" state="hidden" r:id="rId6"/>
  </sheets>
  <definedNames>
    <definedName name="_xlnm.Print_Area" localSheetId="1">'18.3 (субабонентам)'!$A$1:$I$44</definedName>
    <definedName name="_xlnm.Print_Area" localSheetId="2">'АНАЛИЗ!!!!'!$A$1:$E$28</definedName>
    <definedName name="_xlnm.Print_Area" localSheetId="3">'потребл.по площ.'!$A$1:$Q$32</definedName>
    <definedName name="_xlnm.Print_Area" localSheetId="0">'Приложение 18.3'!$A$1:$M$45</definedName>
  </definedNames>
  <calcPr calcId="144525"/>
  <customWorkbookViews>
    <customWorkbookView name="Экономический отдел - Личное представление" guid="{82127D20-6440-11D2-ABA7-00A0244B494B}" mergeInterval="0" personalView="1" maximized="1" windowWidth="796" windowHeight="388" activeSheetId="1"/>
    <customWorkbookView name="ЭО - Личное представление" guid="{12E8F105-9013-11D2-967C-00A0244B494B}" mergeInterval="0" personalView="1" maximized="1" windowWidth="796" windowHeight="412" activeSheetId="1"/>
  </customWorkbookViews>
</workbook>
</file>

<file path=xl/calcChain.xml><?xml version="1.0" encoding="utf-8"?>
<calcChain xmlns="http://schemas.openxmlformats.org/spreadsheetml/2006/main">
  <c r="F5" i="188" l="1"/>
  <c r="R32" i="206" l="1"/>
  <c r="Q32" i="206"/>
  <c r="N11" i="206"/>
  <c r="I11" i="206"/>
  <c r="D11" i="206"/>
  <c r="N10" i="206"/>
  <c r="I10" i="206"/>
  <c r="D10" i="206"/>
  <c r="Q8" i="206"/>
  <c r="Q4" i="206" s="1"/>
  <c r="L8" i="206"/>
  <c r="I8" i="206" s="1"/>
  <c r="G8" i="206"/>
  <c r="N7" i="206"/>
  <c r="I7" i="206"/>
  <c r="D7" i="206"/>
  <c r="I6" i="206"/>
  <c r="D6" i="206"/>
  <c r="R4" i="206"/>
  <c r="R20" i="206" s="1"/>
  <c r="O4" i="206"/>
  <c r="O24" i="206" s="1"/>
  <c r="O37" i="206" s="1"/>
  <c r="N37" i="206" s="1"/>
  <c r="M4" i="206"/>
  <c r="M20" i="206" s="1"/>
  <c r="M33" i="206" s="1"/>
  <c r="J4" i="206"/>
  <c r="J20" i="206" s="1"/>
  <c r="H4" i="206"/>
  <c r="H20" i="206" s="1"/>
  <c r="H33" i="206" s="1"/>
  <c r="G4" i="206"/>
  <c r="G19" i="206" s="1"/>
  <c r="E4" i="206"/>
  <c r="E24" i="206" s="1"/>
  <c r="E37" i="206" s="1"/>
  <c r="D37" i="206" s="1"/>
  <c r="Q27" i="205"/>
  <c r="Q26" i="205"/>
  <c r="Q25" i="205"/>
  <c r="Q24" i="205"/>
  <c r="Q23" i="205"/>
  <c r="O21" i="205"/>
  <c r="N21" i="205"/>
  <c r="M21" i="205"/>
  <c r="L21" i="205"/>
  <c r="K21" i="205"/>
  <c r="J21" i="205"/>
  <c r="I21" i="205"/>
  <c r="H21" i="205"/>
  <c r="G21" i="205"/>
  <c r="F21" i="205"/>
  <c r="E21" i="205"/>
  <c r="D21" i="205"/>
  <c r="O20" i="205"/>
  <c r="N20" i="205"/>
  <c r="M20" i="205"/>
  <c r="L20" i="205"/>
  <c r="K20" i="205"/>
  <c r="J20" i="205"/>
  <c r="I20" i="205"/>
  <c r="H20" i="205"/>
  <c r="G20" i="205"/>
  <c r="F20" i="205"/>
  <c r="E20" i="205"/>
  <c r="D20" i="205"/>
  <c r="F19" i="205"/>
  <c r="O17" i="205"/>
  <c r="N17" i="205"/>
  <c r="M17" i="205"/>
  <c r="L17" i="205"/>
  <c r="K17" i="205"/>
  <c r="J17" i="205"/>
  <c r="I17" i="205"/>
  <c r="H17" i="205"/>
  <c r="G17" i="205"/>
  <c r="F17" i="205"/>
  <c r="E17" i="205"/>
  <c r="D17" i="205"/>
  <c r="O16" i="205"/>
  <c r="O19" i="205" s="1"/>
  <c r="N16" i="205"/>
  <c r="N19" i="205" s="1"/>
  <c r="M16" i="205"/>
  <c r="M19" i="205" s="1"/>
  <c r="L16" i="205"/>
  <c r="L19" i="205" s="1"/>
  <c r="K16" i="205"/>
  <c r="K19" i="205" s="1"/>
  <c r="J16" i="205"/>
  <c r="J19" i="205" s="1"/>
  <c r="I16" i="205"/>
  <c r="I19" i="205" s="1"/>
  <c r="H16" i="205"/>
  <c r="H19" i="205" s="1"/>
  <c r="G16" i="205"/>
  <c r="G19" i="205" s="1"/>
  <c r="F16" i="205"/>
  <c r="E16" i="205"/>
  <c r="E19" i="205" s="1"/>
  <c r="D16" i="205"/>
  <c r="P14" i="205"/>
  <c r="F10" i="205"/>
  <c r="G10" i="205" s="1"/>
  <c r="T5" i="205" s="1"/>
  <c r="P6" i="205"/>
  <c r="S6" i="205" s="1"/>
  <c r="P5" i="205"/>
  <c r="S5" i="205" s="1"/>
  <c r="P4" i="205"/>
  <c r="S4" i="205" s="1"/>
  <c r="D22" i="204"/>
  <c r="C21" i="204"/>
  <c r="D21" i="204" s="1"/>
  <c r="D20" i="204"/>
  <c r="D19" i="204"/>
  <c r="D18" i="204"/>
  <c r="E7" i="204"/>
  <c r="E8" i="204" s="1"/>
  <c r="D5" i="204"/>
  <c r="D3" i="204" s="1"/>
  <c r="D11" i="204" s="1"/>
  <c r="C5" i="204"/>
  <c r="C4" i="204" s="1"/>
  <c r="C11" i="204" s="1"/>
  <c r="E3" i="204"/>
  <c r="E4" i="204" s="1"/>
  <c r="E11" i="204" s="1"/>
  <c r="B5" i="214"/>
  <c r="C5" i="214" s="1"/>
  <c r="B5" i="188"/>
  <c r="C5" i="188" s="1"/>
  <c r="Q23" i="206" l="1"/>
  <c r="Q36" i="206" s="1"/>
  <c r="N36" i="206" s="1"/>
  <c r="N4" i="206"/>
  <c r="N19" i="206" s="1"/>
  <c r="N32" i="206"/>
  <c r="Q16" i="205"/>
  <c r="Q17" i="205"/>
  <c r="M19" i="206"/>
  <c r="M17" i="206" s="1"/>
  <c r="N20" i="206"/>
  <c r="G21" i="206"/>
  <c r="G34" i="206" s="1"/>
  <c r="D34" i="206" s="1"/>
  <c r="G20" i="206"/>
  <c r="G33" i="206" s="1"/>
  <c r="U5" i="205"/>
  <c r="D4" i="206"/>
  <c r="D23" i="206" s="1"/>
  <c r="D20" i="206"/>
  <c r="H19" i="206"/>
  <c r="H17" i="206" s="1"/>
  <c r="Q20" i="206"/>
  <c r="Q33" i="206" s="1"/>
  <c r="D19" i="206"/>
  <c r="Q20" i="205"/>
  <c r="Q21" i="205"/>
  <c r="Q21" i="206"/>
  <c r="Q34" i="206" s="1"/>
  <c r="N34" i="206" s="1"/>
  <c r="J19" i="206"/>
  <c r="J33" i="206"/>
  <c r="R17" i="206"/>
  <c r="R33" i="206"/>
  <c r="Q17" i="206"/>
  <c r="G32" i="206"/>
  <c r="P19" i="205"/>
  <c r="D8" i="206"/>
  <c r="D21" i="206" s="1"/>
  <c r="N8" i="206"/>
  <c r="L21" i="206"/>
  <c r="L34" i="206" s="1"/>
  <c r="I34" i="206" s="1"/>
  <c r="G23" i="206"/>
  <c r="G36" i="206" s="1"/>
  <c r="D36" i="206" s="1"/>
  <c r="J24" i="206"/>
  <c r="J37" i="206" s="1"/>
  <c r="I37" i="206" s="1"/>
  <c r="M32" i="206"/>
  <c r="P7" i="205"/>
  <c r="R7" i="205" s="1"/>
  <c r="L4" i="206"/>
  <c r="E20" i="206"/>
  <c r="O20" i="206"/>
  <c r="G7" i="204"/>
  <c r="H7" i="204" s="1"/>
  <c r="H32" i="206" l="1"/>
  <c r="N21" i="206"/>
  <c r="N23" i="206"/>
  <c r="D24" i="206"/>
  <c r="N24" i="206"/>
  <c r="G17" i="206"/>
  <c r="O17" i="206"/>
  <c r="O33" i="206"/>
  <c r="N33" i="206" s="1"/>
  <c r="L23" i="206"/>
  <c r="L36" i="206" s="1"/>
  <c r="I36" i="206" s="1"/>
  <c r="L19" i="206"/>
  <c r="L20" i="206"/>
  <c r="L33" i="206" s="1"/>
  <c r="I33" i="206" s="1"/>
  <c r="I4" i="206"/>
  <c r="E33" i="206"/>
  <c r="D33" i="206" s="1"/>
  <c r="E17" i="206"/>
  <c r="J17" i="206"/>
  <c r="D32" i="206"/>
  <c r="L17" i="206" l="1"/>
  <c r="L32" i="206"/>
  <c r="I32" i="206" s="1"/>
  <c r="I20" i="206"/>
  <c r="I24" i="206"/>
  <c r="I19" i="206"/>
  <c r="I23" i="206"/>
  <c r="I21" i="206"/>
  <c r="G42" i="214" l="1"/>
  <c r="G43" i="214" s="1"/>
  <c r="F42" i="214" l="1"/>
  <c r="F43" i="214" s="1"/>
  <c r="H43" i="214"/>
  <c r="D42" i="214"/>
  <c r="D43" i="214" s="1"/>
</calcChain>
</file>

<file path=xl/comments1.xml><?xml version="1.0" encoding="utf-8"?>
<comments xmlns="http://schemas.openxmlformats.org/spreadsheetml/2006/main">
  <authors>
    <author>Михаил Сергеевич</author>
  </authors>
  <commentList>
    <comment ref="F28" authorId="0">
      <text>
        <r>
          <rPr>
            <b/>
            <sz val="9"/>
            <color indexed="81"/>
            <rFont val="Tahoma"/>
            <family val="2"/>
            <charset val="204"/>
          </rPr>
          <t>Михаил Сергеевич:</t>
        </r>
        <r>
          <rPr>
            <sz val="9"/>
            <color indexed="81"/>
            <rFont val="Tahoma"/>
            <family val="2"/>
            <charset val="204"/>
          </rPr>
          <t xml:space="preserve">
см табл. 2.1 F41</t>
        </r>
      </text>
    </comment>
  </commentList>
</comments>
</file>

<file path=xl/sharedStrings.xml><?xml version="1.0" encoding="utf-8"?>
<sst xmlns="http://schemas.openxmlformats.org/spreadsheetml/2006/main" count="403" uniqueCount="144">
  <si>
    <t>…</t>
  </si>
  <si>
    <t>час</t>
  </si>
  <si>
    <t>Показатели</t>
  </si>
  <si>
    <t>1.</t>
  </si>
  <si>
    <t>2.</t>
  </si>
  <si>
    <t>3.</t>
  </si>
  <si>
    <t>4.</t>
  </si>
  <si>
    <t>Всего</t>
  </si>
  <si>
    <t>1.1.</t>
  </si>
  <si>
    <t>1.2.</t>
  </si>
  <si>
    <t>1.3.</t>
  </si>
  <si>
    <t>п.п.</t>
  </si>
  <si>
    <t>Технические потери</t>
  </si>
  <si>
    <t>млн. кВтч</t>
  </si>
  <si>
    <t>Норматив потерь</t>
  </si>
  <si>
    <t>кВт/ МВА</t>
  </si>
  <si>
    <t>Суммарная мощность трансформаторов</t>
  </si>
  <si>
    <t>МВА</t>
  </si>
  <si>
    <t>тыс.кВтч в год/шт.</t>
  </si>
  <si>
    <t>Количество</t>
  </si>
  <si>
    <t>шт.</t>
  </si>
  <si>
    <t>1.4.</t>
  </si>
  <si>
    <t>1.4.1.</t>
  </si>
  <si>
    <t>1.4.2.</t>
  </si>
  <si>
    <t>1.5.</t>
  </si>
  <si>
    <t>1.5.1.</t>
  </si>
  <si>
    <t xml:space="preserve">млн. кВтч в год/км </t>
  </si>
  <si>
    <t>Протяженность линий</t>
  </si>
  <si>
    <t>1.6.</t>
  </si>
  <si>
    <t>Поправочный коэффициент</t>
  </si>
  <si>
    <t xml:space="preserve">Протяженность линий 0,4 кВ </t>
  </si>
  <si>
    <t>Продолжительность периода</t>
  </si>
  <si>
    <t>а</t>
  </si>
  <si>
    <t>б</t>
  </si>
  <si>
    <t>в</t>
  </si>
  <si>
    <t>Потери холостого хода в трансформаторах (а*б*в)</t>
  </si>
  <si>
    <t>Потери в БСК и СТК (а*б)</t>
  </si>
  <si>
    <t>Потери в СК номинальной мощностью____ Мвар (а*б)</t>
  </si>
  <si>
    <t>1.4.3.</t>
  </si>
  <si>
    <t xml:space="preserve">Потери электрической энергии на корону, всего </t>
  </si>
  <si>
    <t>1.5.2.</t>
  </si>
  <si>
    <t>Расход электроэнергии на собственные нужды подстанций</t>
  </si>
  <si>
    <t>Нагрузочные потери в сети НН (а*б)</t>
  </si>
  <si>
    <t>1.6.2.</t>
  </si>
  <si>
    <t xml:space="preserve">тыс. кВтч в год/км </t>
  </si>
  <si>
    <t>Нагрузочные потери, всего</t>
  </si>
  <si>
    <t>Отпуск в сеть ВН, СН1 и СН11</t>
  </si>
  <si>
    <t>Нагрузочные потери в сети ВН, СН1, СН11 (а*б*в)</t>
  </si>
  <si>
    <t>1.6.1.</t>
  </si>
  <si>
    <t>СН1</t>
  </si>
  <si>
    <t>СН11</t>
  </si>
  <si>
    <t>Итого</t>
  </si>
  <si>
    <t>№</t>
  </si>
  <si>
    <t>Ед.изм.</t>
  </si>
  <si>
    <t>км</t>
  </si>
  <si>
    <t>%</t>
  </si>
  <si>
    <t>Потери в синхронных компенсаторах (СК)</t>
  </si>
  <si>
    <t>ВН</t>
  </si>
  <si>
    <t>НН</t>
  </si>
  <si>
    <t>3.1</t>
  </si>
  <si>
    <t>3.2</t>
  </si>
  <si>
    <t>3.2.1</t>
  </si>
  <si>
    <t>3.2.2</t>
  </si>
  <si>
    <t>Потери в соединительных проводах и сборных шинах распределительных устройств подстанций (СППС) (а*б)</t>
  </si>
  <si>
    <r>
      <t xml:space="preserve">Потери в изоляции кабелей напряжением </t>
    </r>
    <r>
      <rPr>
        <u/>
        <sz val="10"/>
        <rFont val="Times New Roman CYR"/>
        <charset val="204"/>
      </rPr>
      <t>10 кВ</t>
    </r>
    <r>
      <rPr>
        <sz val="10"/>
        <rFont val="Times New Roman CYR"/>
        <family val="1"/>
        <charset val="204"/>
      </rPr>
      <t xml:space="preserve"> (а*б)</t>
    </r>
  </si>
  <si>
    <t>Потери в приборах учета</t>
  </si>
  <si>
    <r>
      <rPr>
        <sz val="7.5"/>
        <rFont val="Times New Roman"/>
        <family val="1"/>
      </rPr>
      <t xml:space="preserve"> </t>
    </r>
    <r>
      <rPr>
        <sz val="10"/>
        <rFont val="Times New Roman"/>
        <family val="1"/>
      </rPr>
      <t xml:space="preserve">доля  потерь на собственное потребление </t>
    </r>
  </si>
  <si>
    <t xml:space="preserve">доля потерь на передачу </t>
  </si>
  <si>
    <t>СН II</t>
  </si>
  <si>
    <t xml:space="preserve"> 2012 год (факт)</t>
  </si>
  <si>
    <t>Анализ потребления электроэнергии за 2012 - 2014 г</t>
  </si>
  <si>
    <t>Статья</t>
  </si>
  <si>
    <t>3.3</t>
  </si>
  <si>
    <t>Поступление  ээ в сеть, млн.кВтч</t>
  </si>
  <si>
    <t>Потери ээ в сети, млн.кВтч</t>
  </si>
  <si>
    <t>Полезный отпуск из сети млн.кВтч, в том числе:</t>
  </si>
  <si>
    <t>собственное потребление, млн.кВтч</t>
  </si>
  <si>
    <t>% потерь электрической энергии</t>
  </si>
  <si>
    <t>субабоненты, млн.кВтч, в том числе:</t>
  </si>
  <si>
    <t>3.2.3</t>
  </si>
  <si>
    <t>Базовый период  2013 год</t>
  </si>
  <si>
    <t>Организация</t>
  </si>
  <si>
    <t>Уровень напряжения</t>
  </si>
  <si>
    <t>Тасма НПП</t>
  </si>
  <si>
    <t>сентябрь</t>
  </si>
  <si>
    <t>январь</t>
  </si>
  <si>
    <t>декабрь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</si>
  <si>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</si>
  <si>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</si>
  <si>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</si>
  <si>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</si>
  <si>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</si>
  <si>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</si>
  <si>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</si>
  <si>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</si>
  <si>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</si>
  <si>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год</t>
  </si>
  <si>
    <t>Объем реализованной электроэнергии за  2012 год</t>
  </si>
  <si>
    <t>ТСНРУ</t>
  </si>
  <si>
    <t>10 (СНII)</t>
  </si>
  <si>
    <t>Pраз.=  715 кВт</t>
  </si>
  <si>
    <t>Период регулирования  2014 год</t>
  </si>
  <si>
    <t>потери</t>
  </si>
  <si>
    <t>кВтч</t>
  </si>
  <si>
    <t>Погр учета</t>
  </si>
  <si>
    <t>ХХ тр-ра</t>
  </si>
  <si>
    <t>Прочие</t>
  </si>
  <si>
    <t>Нагрузочные 59%</t>
  </si>
  <si>
    <t>потребителям всего</t>
  </si>
  <si>
    <t>в том числе</t>
  </si>
  <si>
    <t>население</t>
  </si>
  <si>
    <t>прочим потребителям</t>
  </si>
  <si>
    <t>в сетевые организации</t>
  </si>
  <si>
    <t xml:space="preserve">в том числе </t>
  </si>
  <si>
    <t>ЗАО "Сетевая компания "Энерготехника"</t>
  </si>
  <si>
    <t>в ОАО "Сетевая компания"</t>
  </si>
  <si>
    <t>млн.кВтч</t>
  </si>
  <si>
    <t>Электроэнергия</t>
  </si>
  <si>
    <t>Поступление в сеть</t>
  </si>
  <si>
    <t>собственное потребление</t>
  </si>
  <si>
    <t>собственного потребления</t>
  </si>
  <si>
    <t>передачи сторонним потребителям (субабонентам)</t>
  </si>
  <si>
    <t>Мощность</t>
  </si>
  <si>
    <t>мощность</t>
  </si>
  <si>
    <t>потребление</t>
  </si>
  <si>
    <t>проценты</t>
  </si>
  <si>
    <r>
      <t xml:space="preserve">В соответствии с Правилами недискриминационного доступа к услугам по передаче электрической энергии, утвержденными постановлением Правительства Российской Федерации от 27.12.2004 № 861, </t>
    </r>
    <r>
      <rPr>
        <b/>
        <sz val="16"/>
        <color indexed="10"/>
        <rFont val="Times New Roman CYR"/>
        <charset val="204"/>
      </rPr>
      <t>заявленная мощность</t>
    </r>
    <r>
      <rPr>
        <sz val="16"/>
        <rFont val="Times New Roman CYR"/>
        <charset val="204"/>
      </rPr>
      <t xml:space="preserve"> - предельная величина потребляемой в текущий период регулирования мощности, определенная соглашением между сетевой организацией и потребителем услуг по передаче электрической энергии, исчисляемая в мегаваттах, а </t>
    </r>
    <r>
      <rPr>
        <b/>
        <sz val="16"/>
        <color indexed="10"/>
        <rFont val="Times New Roman CYR"/>
        <charset val="204"/>
      </rPr>
      <t>присоединенная мощность</t>
    </r>
    <r>
      <rPr>
        <sz val="16"/>
        <rFont val="Times New Roman CYR"/>
        <charset val="204"/>
      </rPr>
      <t xml:space="preserve"> - совокупная величина номинальной мощности присоединенных к электрической сети (в том числе опосредованно) трансформаторов и энергопринимающих устройств потребителя электрической энергии, исчисляемая в мегавольт-амперах.</t>
    </r>
  </si>
  <si>
    <t>Крупные потребители</t>
  </si>
  <si>
    <t>НПП Тасма</t>
  </si>
  <si>
    <t>ОАО КИФ</t>
  </si>
  <si>
    <t>ЗАО Эверест-Турбосервис</t>
  </si>
  <si>
    <t>ООО Тасма-Инвест-Торг</t>
  </si>
  <si>
    <t>ОАО Старт</t>
  </si>
  <si>
    <t>ОАО Химград</t>
  </si>
  <si>
    <t>№ п/п</t>
  </si>
  <si>
    <t>наименование организации</t>
  </si>
  <si>
    <t>ООО Палп Инвест</t>
  </si>
  <si>
    <t>потребление электроэнергии</t>
  </si>
  <si>
    <t>факт                                 февраль 2014 г., кВтч</t>
  </si>
  <si>
    <t>план 2015 г., МВтч</t>
  </si>
  <si>
    <t>НПК Синтез</t>
  </si>
  <si>
    <t>Период регулирования  2019 год</t>
  </si>
  <si>
    <t xml:space="preserve">Информация о плановых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 на 2019г.                                   </t>
  </si>
  <si>
    <t xml:space="preserve">Информация о плановых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 на 2019г. (субабонентам)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</si>
</sst>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"/>
    <numFmt numFmtId="166" formatCode="0.000000"/>
    <numFmt numFmtId="167" formatCode="0.0000"/>
    <numFmt numFmtId="168" formatCode="#,##0.000"/>
    <numFmt numFmtId="171" formatCode="0.00000"/>
    <numFmt numFmtId="172" formatCode="#,##0.0000"/>
  </numFmts>
  <fonts count="32" x14ac:knownFonts="1">
    <font>
      <sz val="10"/>
      <name val="Times New Roman CYR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u/>
      <sz val="10"/>
      <name val="Times New Roman CYR"/>
      <charset val="204"/>
    </font>
    <font>
      <sz val="7.5"/>
      <name val="Times New Roman"/>
      <family val="1"/>
    </font>
    <font>
      <sz val="10"/>
      <name val="Times New Roman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name val="Times New Roman CYR"/>
      <charset val="204"/>
    </font>
    <font>
      <sz val="16"/>
      <name val="Times New Roman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4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20"/>
      <name val="Times New Roman CYR"/>
      <charset val="204"/>
    </font>
    <font>
      <b/>
      <sz val="16"/>
      <color indexed="10"/>
      <name val="Times New Roman CYR"/>
      <charset val="204"/>
    </font>
    <font>
      <sz val="10"/>
      <name val="Arial Cyr"/>
    </font>
    <font>
      <sz val="16"/>
      <color rgb="FFFF0000"/>
      <name val="Times New Roman CYR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5" fillId="0" borderId="0"/>
    <xf numFmtId="0" fontId="31" fillId="0" borderId="0"/>
  </cellStyleXfs>
  <cellXfs count="158">
    <xf numFmtId="0" fontId="0" fillId="0" borderId="0" xfId="0"/>
    <xf numFmtId="0" fontId="6" fillId="0" borderId="0" xfId="2" applyFont="1"/>
    <xf numFmtId="0" fontId="7" fillId="0" borderId="0" xfId="2" applyFont="1"/>
    <xf numFmtId="0" fontId="6" fillId="0" borderId="0" xfId="2" applyFont="1" applyAlignment="1">
      <alignment vertical="justify"/>
    </xf>
    <xf numFmtId="0" fontId="6" fillId="0" borderId="0" xfId="2" applyFont="1" applyAlignment="1">
      <alignment horizontal="center" vertical="justify" wrapText="1"/>
    </xf>
    <xf numFmtId="0" fontId="9" fillId="0" borderId="0" xfId="2" applyFont="1" applyAlignment="1">
      <alignment vertical="justify"/>
    </xf>
    <xf numFmtId="0" fontId="6" fillId="0" borderId="0" xfId="2" applyFont="1" applyAlignment="1">
      <alignment vertical="justify" wrapText="1"/>
    </xf>
    <xf numFmtId="0" fontId="6" fillId="0" borderId="0" xfId="2" applyFont="1" applyAlignment="1">
      <alignment horizontal="center" vertical="justify"/>
    </xf>
    <xf numFmtId="0" fontId="1" fillId="0" borderId="0" xfId="2" applyFill="1"/>
    <xf numFmtId="0" fontId="6" fillId="0" borderId="0" xfId="2" applyFont="1" applyFill="1"/>
    <xf numFmtId="0" fontId="6" fillId="0" borderId="0" xfId="2" applyFont="1" applyFill="1" applyAlignment="1">
      <alignment horizontal="right"/>
    </xf>
    <xf numFmtId="0" fontId="7" fillId="0" borderId="1" xfId="2" applyFont="1" applyFill="1" applyBorder="1" applyAlignment="1">
      <alignment horizontal="center"/>
    </xf>
    <xf numFmtId="49" fontId="6" fillId="0" borderId="1" xfId="3" applyNumberFormat="1" applyFont="1" applyFill="1" applyBorder="1" applyAlignment="1">
      <alignment vertical="justify" wrapText="1"/>
    </xf>
    <xf numFmtId="0" fontId="1" fillId="0" borderId="0" xfId="2" applyFill="1" applyBorder="1"/>
    <xf numFmtId="0" fontId="6" fillId="0" borderId="0" xfId="2" applyFont="1" applyFill="1" applyAlignment="1">
      <alignment vertical="justify"/>
    </xf>
    <xf numFmtId="0" fontId="7" fillId="0" borderId="0" xfId="2" applyFont="1" applyFill="1" applyBorder="1" applyAlignment="1">
      <alignment vertical="justify"/>
    </xf>
    <xf numFmtId="49" fontId="6" fillId="0" borderId="0" xfId="3" applyNumberFormat="1" applyFont="1" applyFill="1" applyBorder="1" applyAlignment="1">
      <alignment vertical="justify" wrapText="1"/>
    </xf>
    <xf numFmtId="0" fontId="7" fillId="0" borderId="0" xfId="2" applyFont="1" applyFill="1" applyBorder="1" applyAlignment="1">
      <alignment horizontal="center" vertical="justify" wrapText="1"/>
    </xf>
    <xf numFmtId="2" fontId="11" fillId="0" borderId="0" xfId="2" applyNumberFormat="1" applyFont="1" applyFill="1" applyBorder="1" applyAlignment="1">
      <alignment vertical="top"/>
    </xf>
    <xf numFmtId="0" fontId="8" fillId="0" borderId="0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vertical="justify"/>
    </xf>
    <xf numFmtId="0" fontId="7" fillId="0" borderId="1" xfId="2" applyFont="1" applyFill="1" applyBorder="1" applyAlignment="1">
      <alignment horizontal="center" vertical="justify" wrapText="1"/>
    </xf>
    <xf numFmtId="2" fontId="3" fillId="0" borderId="1" xfId="2" applyNumberFormat="1" applyFont="1" applyFill="1" applyBorder="1" applyAlignment="1">
      <alignment horizontal="center" vertical="center"/>
    </xf>
    <xf numFmtId="2" fontId="14" fillId="0" borderId="1" xfId="2" applyNumberFormat="1" applyFont="1" applyFill="1" applyBorder="1" applyAlignment="1">
      <alignment horizontal="center" vertical="center"/>
    </xf>
    <xf numFmtId="0" fontId="18" fillId="0" borderId="0" xfId="0" applyFont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2" fontId="17" fillId="0" borderId="1" xfId="0" applyNumberFormat="1" applyFont="1" applyBorder="1"/>
    <xf numFmtId="1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167" fontId="17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30" fillId="0" borderId="0" xfId="0" applyFont="1"/>
    <xf numFmtId="164" fontId="18" fillId="0" borderId="0" xfId="0" applyNumberFormat="1" applyFont="1"/>
    <xf numFmtId="0" fontId="17" fillId="0" borderId="1" xfId="0" applyFont="1" applyBorder="1" applyAlignment="1">
      <alignment horizontal="right" vertical="center" wrapText="1"/>
    </xf>
    <xf numFmtId="0" fontId="17" fillId="3" borderId="1" xfId="0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vertical="top" wrapText="1"/>
    </xf>
    <xf numFmtId="0" fontId="20" fillId="0" borderId="1" xfId="0" applyNumberFormat="1" applyFont="1" applyFill="1" applyBorder="1" applyAlignment="1">
      <alignment horizontal="center" vertical="top" wrapText="1"/>
    </xf>
    <xf numFmtId="1" fontId="20" fillId="0" borderId="1" xfId="0" applyNumberFormat="1" applyFont="1" applyFill="1" applyBorder="1" applyAlignment="1">
      <alignment horizontal="center" vertical="top" wrapText="1"/>
    </xf>
    <xf numFmtId="0" fontId="17" fillId="0" borderId="0" xfId="0" applyFont="1"/>
    <xf numFmtId="165" fontId="20" fillId="0" borderId="4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7" fillId="0" borderId="1" xfId="0" applyFont="1" applyBorder="1"/>
    <xf numFmtId="165" fontId="20" fillId="0" borderId="4" xfId="0" applyNumberFormat="1" applyFont="1" applyFill="1" applyBorder="1" applyAlignment="1">
      <alignment horizontal="center"/>
    </xf>
    <xf numFmtId="0" fontId="17" fillId="3" borderId="1" xfId="0" applyFont="1" applyFill="1" applyBorder="1"/>
    <xf numFmtId="171" fontId="18" fillId="3" borderId="1" xfId="0" applyNumberFormat="1" applyFont="1" applyFill="1" applyBorder="1"/>
    <xf numFmtId="171" fontId="17" fillId="0" borderId="0" xfId="0" applyNumberFormat="1" applyFont="1"/>
    <xf numFmtId="172" fontId="18" fillId="0" borderId="0" xfId="0" applyNumberFormat="1" applyFont="1"/>
    <xf numFmtId="164" fontId="17" fillId="4" borderId="1" xfId="0" applyNumberFormat="1" applyFont="1" applyFill="1" applyBorder="1" applyAlignment="1">
      <alignment horizontal="center" vertical="center" wrapText="1"/>
    </xf>
    <xf numFmtId="164" fontId="6" fillId="0" borderId="0" xfId="2" applyNumberFormat="1" applyFont="1"/>
    <xf numFmtId="171" fontId="17" fillId="0" borderId="1" xfId="0" applyNumberFormat="1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 wrapText="1"/>
    </xf>
    <xf numFmtId="0" fontId="6" fillId="4" borderId="0" xfId="2" applyFont="1" applyFill="1"/>
    <xf numFmtId="0" fontId="0" fillId="0" borderId="1" xfId="0" applyBorder="1"/>
    <xf numFmtId="0" fontId="11" fillId="0" borderId="1" xfId="0" applyFont="1" applyBorder="1" applyAlignment="1">
      <alignment horizontal="center" vertical="center"/>
    </xf>
    <xf numFmtId="0" fontId="0" fillId="0" borderId="6" xfId="0" applyFill="1" applyBorder="1"/>
    <xf numFmtId="0" fontId="22" fillId="0" borderId="1" xfId="0" applyFont="1" applyFill="1" applyBorder="1" applyAlignment="1"/>
    <xf numFmtId="0" fontId="10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vertical="top" wrapText="1"/>
    </xf>
    <xf numFmtId="0" fontId="6" fillId="0" borderId="0" xfId="2" applyFont="1" applyFill="1" applyBorder="1" applyAlignment="1">
      <alignment vertical="top" wrapText="1"/>
    </xf>
    <xf numFmtId="0" fontId="25" fillId="0" borderId="1" xfId="2" applyFont="1" applyFill="1" applyBorder="1" applyAlignment="1">
      <alignment vertical="top" wrapText="1"/>
    </xf>
    <xf numFmtId="168" fontId="17" fillId="0" borderId="1" xfId="2" applyNumberFormat="1" applyFont="1" applyFill="1" applyBorder="1" applyAlignment="1">
      <alignment vertical="top"/>
    </xf>
    <xf numFmtId="0" fontId="17" fillId="0" borderId="1" xfId="2" applyFont="1" applyFill="1" applyBorder="1" applyAlignment="1">
      <alignment vertical="top"/>
    </xf>
    <xf numFmtId="0" fontId="17" fillId="4" borderId="1" xfId="2" applyFont="1" applyFill="1" applyBorder="1" applyAlignment="1">
      <alignment vertical="top"/>
    </xf>
    <xf numFmtId="0" fontId="26" fillId="0" borderId="1" xfId="2" applyFont="1" applyFill="1" applyBorder="1" applyAlignment="1">
      <alignment vertical="top" wrapText="1"/>
    </xf>
    <xf numFmtId="0" fontId="25" fillId="0" borderId="4" xfId="2" applyFont="1" applyFill="1" applyBorder="1" applyAlignment="1">
      <alignment horizontal="center" vertical="top" wrapText="1"/>
    </xf>
    <xf numFmtId="168" fontId="25" fillId="4" borderId="7" xfId="2" applyNumberFormat="1" applyFont="1" applyFill="1" applyBorder="1" applyAlignment="1">
      <alignment vertical="top"/>
    </xf>
    <xf numFmtId="3" fontId="25" fillId="0" borderId="8" xfId="2" applyNumberFormat="1" applyFont="1" applyFill="1" applyBorder="1" applyAlignment="1">
      <alignment vertical="top"/>
    </xf>
    <xf numFmtId="0" fontId="17" fillId="0" borderId="9" xfId="2" applyFont="1" applyFill="1" applyBorder="1" applyAlignment="1">
      <alignment vertical="top"/>
    </xf>
    <xf numFmtId="168" fontId="25" fillId="0" borderId="8" xfId="2" applyNumberFormat="1" applyFont="1" applyFill="1" applyBorder="1" applyAlignment="1">
      <alignment vertical="top"/>
    </xf>
    <xf numFmtId="168" fontId="25" fillId="0" borderId="10" xfId="2" applyNumberFormat="1" applyFont="1" applyFill="1" applyBorder="1" applyAlignment="1">
      <alignment vertical="top"/>
    </xf>
    <xf numFmtId="0" fontId="17" fillId="0" borderId="11" xfId="2" applyFont="1" applyFill="1" applyBorder="1" applyAlignment="1">
      <alignment vertical="top"/>
    </xf>
    <xf numFmtId="0" fontId="17" fillId="0" borderId="12" xfId="2" applyFont="1" applyFill="1" applyBorder="1" applyAlignment="1">
      <alignment vertical="top"/>
    </xf>
    <xf numFmtId="3" fontId="25" fillId="0" borderId="7" xfId="2" applyNumberFormat="1" applyFont="1" applyFill="1" applyBorder="1" applyAlignment="1">
      <alignment vertical="top"/>
    </xf>
    <xf numFmtId="3" fontId="25" fillId="4" borderId="8" xfId="2" applyNumberFormat="1" applyFont="1" applyFill="1" applyBorder="1" applyAlignment="1">
      <alignment vertical="top"/>
    </xf>
    <xf numFmtId="0" fontId="17" fillId="4" borderId="9" xfId="2" applyFont="1" applyFill="1" applyBorder="1" applyAlignment="1">
      <alignment vertical="top"/>
    </xf>
    <xf numFmtId="168" fontId="25" fillId="4" borderId="8" xfId="2" applyNumberFormat="1" applyFont="1" applyFill="1" applyBorder="1" applyAlignment="1">
      <alignment vertical="top"/>
    </xf>
    <xf numFmtId="168" fontId="25" fillId="4" borderId="10" xfId="2" applyNumberFormat="1" applyFont="1" applyFill="1" applyBorder="1" applyAlignment="1">
      <alignment vertical="top"/>
    </xf>
    <xf numFmtId="168" fontId="25" fillId="3" borderId="13" xfId="2" applyNumberFormat="1" applyFont="1" applyFill="1" applyBorder="1" applyAlignment="1">
      <alignment vertical="top"/>
    </xf>
    <xf numFmtId="168" fontId="17" fillId="3" borderId="3" xfId="2" applyNumberFormat="1" applyFont="1" applyFill="1" applyBorder="1" applyAlignment="1">
      <alignment vertical="top"/>
    </xf>
    <xf numFmtId="168" fontId="17" fillId="0" borderId="3" xfId="2" applyNumberFormat="1" applyFont="1" applyFill="1" applyBorder="1" applyAlignment="1">
      <alignment vertical="top"/>
    </xf>
    <xf numFmtId="168" fontId="17" fillId="3" borderId="14" xfId="2" applyNumberFormat="1" applyFont="1" applyFill="1" applyBorder="1" applyAlignment="1">
      <alignment vertical="top"/>
    </xf>
    <xf numFmtId="168" fontId="25" fillId="3" borderId="15" xfId="2" applyNumberFormat="1" applyFont="1" applyFill="1" applyBorder="1" applyAlignment="1">
      <alignment vertical="top"/>
    </xf>
    <xf numFmtId="0" fontId="26" fillId="0" borderId="10" xfId="2" applyNumberFormat="1" applyFont="1" applyFill="1" applyBorder="1" applyAlignment="1" applyProtection="1">
      <alignment horizontal="center" vertical="center" wrapText="1"/>
    </xf>
    <xf numFmtId="0" fontId="26" fillId="0" borderId="11" xfId="2" applyNumberFormat="1" applyFont="1" applyFill="1" applyBorder="1" applyAlignment="1" applyProtection="1">
      <alignment horizontal="center" vertical="center" wrapText="1"/>
    </xf>
    <xf numFmtId="0" fontId="26" fillId="0" borderId="12" xfId="2" applyNumberFormat="1" applyFont="1" applyFill="1" applyBorder="1" applyAlignment="1" applyProtection="1">
      <alignment horizontal="center" vertical="center" wrapText="1"/>
    </xf>
    <xf numFmtId="0" fontId="26" fillId="0" borderId="16" xfId="2" applyNumberFormat="1" applyFont="1" applyFill="1" applyBorder="1" applyAlignment="1" applyProtection="1">
      <alignment horizontal="center" vertical="center" wrapText="1"/>
    </xf>
    <xf numFmtId="0" fontId="27" fillId="0" borderId="0" xfId="0" applyFont="1"/>
    <xf numFmtId="168" fontId="25" fillId="0" borderId="17" xfId="2" applyNumberFormat="1" applyFont="1" applyFill="1" applyBorder="1" applyAlignment="1">
      <alignment vertical="top"/>
    </xf>
    <xf numFmtId="164" fontId="11" fillId="0" borderId="1" xfId="2" applyNumberFormat="1" applyFont="1" applyFill="1" applyBorder="1" applyAlignment="1">
      <alignment horizontal="center" vertical="center"/>
    </xf>
    <xf numFmtId="167" fontId="17" fillId="3" borderId="1" xfId="0" applyNumberFormat="1" applyFont="1" applyFill="1" applyBorder="1"/>
    <xf numFmtId="0" fontId="6" fillId="0" borderId="0" xfId="2" applyFont="1" applyFill="1" applyAlignment="1">
      <alignment horizontal="center" vertical="justify" wrapText="1"/>
    </xf>
    <xf numFmtId="0" fontId="6" fillId="5" borderId="0" xfId="2" applyFont="1" applyFill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0" fontId="1" fillId="0" borderId="1" xfId="2" applyFont="1" applyFill="1" applyBorder="1" applyAlignment="1">
      <alignment vertical="top"/>
    </xf>
    <xf numFmtId="0" fontId="3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Fill="1" applyBorder="1" applyAlignment="1">
      <alignment horizontal="center" vertical="center" wrapText="1"/>
    </xf>
    <xf numFmtId="0" fontId="7" fillId="0" borderId="0" xfId="2" applyFont="1" applyFill="1"/>
    <xf numFmtId="2" fontId="1" fillId="0" borderId="1" xfId="2" applyNumberFormat="1" applyFill="1" applyBorder="1" applyAlignment="1">
      <alignment vertical="top"/>
    </xf>
    <xf numFmtId="2" fontId="14" fillId="0" borderId="1" xfId="2" applyNumberFormat="1" applyFont="1" applyFill="1" applyBorder="1" applyAlignment="1">
      <alignment vertical="top"/>
    </xf>
    <xf numFmtId="164" fontId="1" fillId="0" borderId="1" xfId="2" applyNumberFormat="1" applyFill="1" applyBorder="1" applyAlignment="1">
      <alignment vertical="top"/>
    </xf>
    <xf numFmtId="167" fontId="1" fillId="0" borderId="1" xfId="2" applyNumberFormat="1" applyFill="1" applyBorder="1" applyAlignment="1">
      <alignment vertical="top"/>
    </xf>
    <xf numFmtId="2" fontId="1" fillId="0" borderId="1" xfId="2" applyNumberFormat="1" applyFont="1" applyFill="1" applyBorder="1" applyAlignment="1">
      <alignment vertical="top"/>
    </xf>
    <xf numFmtId="0" fontId="1" fillId="0" borderId="1" xfId="2" applyFill="1" applyBorder="1" applyAlignment="1">
      <alignment vertical="top"/>
    </xf>
    <xf numFmtId="1" fontId="1" fillId="0" borderId="1" xfId="2" applyNumberFormat="1" applyFill="1" applyBorder="1" applyAlignment="1">
      <alignment vertical="top"/>
    </xf>
    <xf numFmtId="49" fontId="2" fillId="0" borderId="1" xfId="3" applyNumberFormat="1" applyFont="1" applyFill="1" applyBorder="1" applyAlignment="1">
      <alignment vertical="top" wrapText="1"/>
    </xf>
    <xf numFmtId="2" fontId="1" fillId="0" borderId="1" xfId="2" applyNumberFormat="1" applyFill="1" applyBorder="1" applyAlignment="1">
      <alignment horizontal="right" vertical="top"/>
    </xf>
    <xf numFmtId="0" fontId="1" fillId="0" borderId="1" xfId="2" applyFill="1" applyBorder="1" applyAlignment="1">
      <alignment horizontal="right" vertical="top"/>
    </xf>
    <xf numFmtId="0" fontId="1" fillId="0" borderId="1" xfId="2" applyFill="1" applyBorder="1" applyAlignment="1">
      <alignment horizontal="left" vertical="top"/>
    </xf>
    <xf numFmtId="10" fontId="1" fillId="0" borderId="1" xfId="2" applyNumberFormat="1" applyFill="1" applyBorder="1" applyAlignment="1">
      <alignment vertical="top"/>
    </xf>
    <xf numFmtId="164" fontId="6" fillId="0" borderId="0" xfId="2" applyNumberFormat="1" applyFont="1" applyFill="1"/>
    <xf numFmtId="2" fontId="1" fillId="0" borderId="0" xfId="2" applyNumberFormat="1" applyFill="1" applyBorder="1" applyAlignment="1">
      <alignment vertical="top"/>
    </xf>
    <xf numFmtId="164" fontId="14" fillId="0" borderId="1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right" vertical="justify" wrapText="1"/>
    </xf>
    <xf numFmtId="2" fontId="6" fillId="0" borderId="0" xfId="2" applyNumberFormat="1" applyFont="1" applyFill="1" applyAlignment="1">
      <alignment vertical="justify"/>
    </xf>
    <xf numFmtId="2" fontId="9" fillId="0" borderId="0" xfId="2" applyNumberFormat="1" applyFont="1" applyFill="1" applyAlignment="1">
      <alignment vertical="justify"/>
    </xf>
    <xf numFmtId="2" fontId="3" fillId="0" borderId="1" xfId="2" applyNumberFormat="1" applyFont="1" applyFill="1" applyBorder="1" applyAlignment="1">
      <alignment horizontal="right" vertical="center"/>
    </xf>
    <xf numFmtId="2" fontId="14" fillId="0" borderId="1" xfId="2" applyNumberFormat="1" applyFont="1" applyFill="1" applyBorder="1" applyAlignment="1">
      <alignment horizontal="right" vertical="center"/>
    </xf>
    <xf numFmtId="164" fontId="11" fillId="0" borderId="1" xfId="2" applyNumberFormat="1" applyFont="1" applyFill="1" applyBorder="1" applyAlignment="1">
      <alignment horizontal="right" vertical="center"/>
    </xf>
    <xf numFmtId="0" fontId="8" fillId="0" borderId="18" xfId="2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1" fillId="3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/>
    </xf>
    <xf numFmtId="165" fontId="20" fillId="0" borderId="4" xfId="0" applyNumberFormat="1" applyFont="1" applyFill="1" applyBorder="1" applyAlignment="1">
      <alignment horizontal="center" vertical="center"/>
    </xf>
    <xf numFmtId="0" fontId="24" fillId="0" borderId="1" xfId="1" applyFont="1" applyFill="1" applyBorder="1" applyAlignment="1" applyProtection="1">
      <alignment horizontal="left" vertical="center" wrapText="1"/>
    </xf>
    <xf numFmtId="0" fontId="23" fillId="2" borderId="4" xfId="1" applyFont="1" applyFill="1" applyBorder="1" applyAlignment="1" applyProtection="1">
      <alignment horizontal="left" vertical="center" wrapText="1"/>
    </xf>
    <xf numFmtId="0" fontId="23" fillId="2" borderId="5" xfId="1" applyFont="1" applyFill="1" applyBorder="1" applyAlignment="1" applyProtection="1">
      <alignment horizontal="left" vertical="center" wrapText="1"/>
    </xf>
    <xf numFmtId="0" fontId="23" fillId="2" borderId="7" xfId="1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left" vertical="top" wrapText="1"/>
    </xf>
    <xf numFmtId="0" fontId="26" fillId="0" borderId="19" xfId="2" applyFont="1" applyFill="1" applyBorder="1" applyAlignment="1">
      <alignment horizontal="center" vertical="center" wrapText="1"/>
    </xf>
    <xf numFmtId="0" fontId="26" fillId="0" borderId="20" xfId="2" applyFont="1" applyFill="1" applyBorder="1" applyAlignment="1">
      <alignment horizontal="center" vertical="center" wrapText="1"/>
    </xf>
    <xf numFmtId="0" fontId="26" fillId="0" borderId="21" xfId="2" applyFont="1" applyFill="1" applyBorder="1" applyAlignment="1">
      <alignment horizontal="center" vertical="center" wrapText="1"/>
    </xf>
    <xf numFmtId="0" fontId="26" fillId="0" borderId="19" xfId="2" applyNumberFormat="1" applyFont="1" applyFill="1" applyBorder="1" applyAlignment="1" applyProtection="1">
      <alignment horizontal="center" vertical="center" wrapText="1"/>
    </xf>
    <xf numFmtId="0" fontId="26" fillId="0" borderId="20" xfId="2" applyNumberFormat="1" applyFont="1" applyFill="1" applyBorder="1" applyAlignment="1" applyProtection="1">
      <alignment horizontal="center" vertical="center" wrapText="1"/>
    </xf>
    <xf numFmtId="0" fontId="26" fillId="0" borderId="21" xfId="2" applyNumberFormat="1" applyFont="1" applyFill="1" applyBorder="1" applyAlignment="1" applyProtection="1">
      <alignment horizontal="center" vertical="center" wrapText="1"/>
    </xf>
    <xf numFmtId="0" fontId="26" fillId="0" borderId="22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Обычный" xfId="0" builtinId="0"/>
    <cellStyle name="Обычный 2 3" xfId="4"/>
    <cellStyle name="Обычный_FORM3.1" xfId="1"/>
    <cellStyle name="Обычный_methodics230802-pril1-3" xfId="2"/>
    <cellStyle name="Обычный_Tarif_2002 год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'АНАЛИЗ!!!!'!$D$17</c:f>
              <c:strCache>
                <c:ptCount val="1"/>
                <c:pt idx="0">
                  <c:v>%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4.7191054243219614E-2"/>
                  <c:y val="-0.34025935750073677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Нагрузочные 59%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C5-4A7C-974A-A894BE604339}"/>
                </c:ext>
              </c:extLst>
            </c:dLbl>
            <c:dLbl>
              <c:idx val="1"/>
              <c:layout>
                <c:manualLayout>
                  <c:x val="-6.3853127734033274E-2"/>
                  <c:y val="-8.4634789738920867E-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Погр учета 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C5-4A7C-974A-A894BE604339}"/>
                </c:ext>
              </c:extLst>
            </c:dLbl>
            <c:dLbl>
              <c:idx val="2"/>
              <c:layout>
                <c:manualLayout>
                  <c:x val="9.5521653543307102E-3"/>
                  <c:y val="-0.14169023003096071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ХХ тр-ра 35%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C5-4A7C-974A-A894BE604339}"/>
                </c:ext>
              </c:extLst>
            </c:dLbl>
            <c:dLbl>
              <c:idx val="3"/>
              <c:layout>
                <c:manualLayout>
                  <c:x val="1.3001749781277343E-2"/>
                  <c:y val="-5.4065154526062684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Прочие 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C5-4A7C-974A-A894BE6043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'АНАЛИЗ!!!!'!$B$18:$B$21</c:f>
              <c:strCache>
                <c:ptCount val="4"/>
                <c:pt idx="0">
                  <c:v>Нагрузочные 59%</c:v>
                </c:pt>
                <c:pt idx="1">
                  <c:v>Погр учета</c:v>
                </c:pt>
                <c:pt idx="2">
                  <c:v>ХХ тр-ра</c:v>
                </c:pt>
                <c:pt idx="3">
                  <c:v>Прочие</c:v>
                </c:pt>
              </c:strCache>
            </c:strRef>
          </c:cat>
          <c:val>
            <c:numRef>
              <c:f>'АНАЛИЗ!!!!'!$D$18:$D$21</c:f>
              <c:numCache>
                <c:formatCode>General</c:formatCode>
                <c:ptCount val="4"/>
                <c:pt idx="0">
                  <c:v>59</c:v>
                </c:pt>
                <c:pt idx="1">
                  <c:v>2</c:v>
                </c:pt>
                <c:pt idx="2">
                  <c:v>35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0C5-4A7C-974A-A894BE604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933450</xdr:colOff>
      <xdr:row>1</xdr:row>
      <xdr:rowOff>9525</xdr:rowOff>
    </xdr:from>
    <xdr:to>
      <xdr:col>16</xdr:col>
      <xdr:colOff>438150</xdr:colOff>
      <xdr:row>7</xdr:row>
      <xdr:rowOff>114300</xdr:rowOff>
    </xdr:to>
    <xdr:graphicFrame macro="">
      <xdr:nvGraphicFramePr>
        <xdr:cNvPr id="106262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N679"/>
  <sheetViews>
    <sheetView tabSelected="1" view="pageBreakPreview" zoomScaleNormal="130" zoomScaleSheetLayoutView="100" workbookViewId="0">
      <pane xSplit="3" ySplit="5" topLeftCell="D6" activePane="bottomRight" state="frozen"/>
      <selection activeCell="L39" sqref="L39"/>
      <selection pane="topRight" activeCell="L39" sqref="L39"/>
      <selection pane="bottomLeft" activeCell="L39" sqref="L39"/>
      <selection pane="bottomRight" activeCell="H11" sqref="H11"/>
    </sheetView>
  </sheetViews>
  <sheetFormatPr defaultRowHeight="12.75" x14ac:dyDescent="0.2"/>
  <cols>
    <col min="1" max="1" width="6.6640625" style="1" customWidth="1"/>
    <col min="2" max="2" width="55.33203125" style="1" customWidth="1"/>
    <col min="3" max="3" width="12.5" style="1" customWidth="1"/>
    <col min="4" max="7" width="10.1640625" style="1" customWidth="1"/>
    <col min="8" max="8" width="11.83203125" style="1" customWidth="1"/>
    <col min="9" max="16384" width="9.33203125" style="1"/>
  </cols>
  <sheetData>
    <row r="1" spans="1:13" x14ac:dyDescent="0.2">
      <c r="A1" s="9"/>
      <c r="B1" s="9"/>
      <c r="C1" s="9"/>
      <c r="D1" s="9"/>
      <c r="E1" s="9"/>
      <c r="F1" s="9"/>
      <c r="H1" s="10"/>
      <c r="I1" s="9"/>
      <c r="J1" s="9"/>
      <c r="K1" s="9"/>
    </row>
    <row r="2" spans="1:13" ht="64.5" customHeight="1" x14ac:dyDescent="0.2">
      <c r="A2" s="128" t="s">
        <v>142</v>
      </c>
      <c r="B2" s="128"/>
      <c r="C2" s="128"/>
      <c r="D2" s="128"/>
      <c r="E2" s="128"/>
      <c r="F2" s="128"/>
      <c r="G2" s="128"/>
      <c r="H2" s="128"/>
      <c r="I2" s="19"/>
      <c r="J2" s="19"/>
      <c r="K2" s="19"/>
      <c r="L2" s="19"/>
      <c r="M2" s="9"/>
    </row>
    <row r="3" spans="1:13" ht="12.75" customHeight="1" x14ac:dyDescent="0.2">
      <c r="A3" s="130" t="s">
        <v>11</v>
      </c>
      <c r="B3" s="130" t="s">
        <v>2</v>
      </c>
      <c r="C3" s="130" t="s">
        <v>53</v>
      </c>
      <c r="D3" s="129" t="s">
        <v>141</v>
      </c>
      <c r="E3" s="129"/>
      <c r="F3" s="129"/>
      <c r="G3" s="129"/>
      <c r="H3" s="129"/>
      <c r="I3" s="9"/>
      <c r="J3" s="9"/>
      <c r="K3" s="9"/>
      <c r="L3" s="9"/>
    </row>
    <row r="4" spans="1:13" ht="18.75" customHeight="1" x14ac:dyDescent="0.2">
      <c r="A4" s="130"/>
      <c r="B4" s="130"/>
      <c r="C4" s="130"/>
      <c r="D4" s="104" t="s">
        <v>57</v>
      </c>
      <c r="E4" s="104" t="s">
        <v>49</v>
      </c>
      <c r="F4" s="104" t="s">
        <v>50</v>
      </c>
      <c r="G4" s="104" t="s">
        <v>58</v>
      </c>
      <c r="H4" s="105" t="s">
        <v>7</v>
      </c>
      <c r="I4" s="9"/>
      <c r="J4" s="9"/>
      <c r="K4" s="9"/>
      <c r="L4" s="9"/>
    </row>
    <row r="5" spans="1:13" s="2" customFormat="1" ht="12" x14ac:dyDescent="0.2">
      <c r="A5" s="11">
        <v>1</v>
      </c>
      <c r="B5" s="11">
        <f>+A5+1</f>
        <v>2</v>
      </c>
      <c r="C5" s="11">
        <f>+B5+1</f>
        <v>3</v>
      </c>
      <c r="D5" s="11">
        <v>4</v>
      </c>
      <c r="E5" s="11">
        <v>5</v>
      </c>
      <c r="F5" s="11">
        <f t="shared" ref="F5" si="0">+E5+1</f>
        <v>6</v>
      </c>
      <c r="G5" s="11">
        <v>7</v>
      </c>
      <c r="H5" s="11">
        <v>8</v>
      </c>
      <c r="I5" s="106"/>
      <c r="J5" s="106"/>
      <c r="K5" s="106"/>
      <c r="L5" s="106"/>
    </row>
    <row r="6" spans="1:13" ht="16.5" customHeight="1" x14ac:dyDescent="0.2">
      <c r="A6" s="20" t="s">
        <v>3</v>
      </c>
      <c r="B6" s="12" t="s">
        <v>12</v>
      </c>
      <c r="C6" s="21" t="s">
        <v>13</v>
      </c>
      <c r="D6" s="107">
        <v>11.558</v>
      </c>
      <c r="E6" s="107"/>
      <c r="F6" s="107">
        <v>2.59</v>
      </c>
      <c r="G6" s="107">
        <v>1.3939999999999999</v>
      </c>
      <c r="H6" s="107">
        <v>15.542</v>
      </c>
      <c r="I6" s="9"/>
      <c r="J6" s="9"/>
      <c r="K6" s="9"/>
      <c r="L6" s="9"/>
    </row>
    <row r="7" spans="1:13" s="59" customFormat="1" ht="16.5" customHeight="1" x14ac:dyDescent="0.2">
      <c r="A7" s="20" t="s">
        <v>8</v>
      </c>
      <c r="B7" s="12" t="s">
        <v>35</v>
      </c>
      <c r="C7" s="21" t="s">
        <v>13</v>
      </c>
      <c r="D7" s="109">
        <v>0.65283899999999995</v>
      </c>
      <c r="E7" s="107"/>
      <c r="F7" s="109">
        <v>3.615186</v>
      </c>
      <c r="G7" s="110"/>
      <c r="H7" s="107">
        <v>4.2680249999999997</v>
      </c>
      <c r="I7" s="9"/>
      <c r="J7" s="9"/>
      <c r="K7" s="9"/>
      <c r="L7" s="9"/>
    </row>
    <row r="8" spans="1:13" s="99" customFormat="1" ht="16.5" customHeight="1" x14ac:dyDescent="0.2">
      <c r="A8" s="20" t="s">
        <v>32</v>
      </c>
      <c r="B8" s="12" t="s">
        <v>14</v>
      </c>
      <c r="C8" s="21" t="s">
        <v>15</v>
      </c>
      <c r="D8" s="111">
        <v>1.355</v>
      </c>
      <c r="E8" s="112"/>
      <c r="F8" s="108">
        <v>2.645</v>
      </c>
      <c r="G8" s="112"/>
      <c r="H8" s="112"/>
      <c r="I8" s="9"/>
      <c r="J8" s="9"/>
      <c r="K8" s="9"/>
      <c r="L8" s="9"/>
    </row>
    <row r="9" spans="1:13" ht="16.5" customHeight="1" x14ac:dyDescent="0.2">
      <c r="A9" s="20" t="s">
        <v>33</v>
      </c>
      <c r="B9" s="12" t="s">
        <v>16</v>
      </c>
      <c r="C9" s="21" t="s">
        <v>17</v>
      </c>
      <c r="D9" s="103">
        <v>55</v>
      </c>
      <c r="E9" s="112"/>
      <c r="F9" s="103">
        <v>170</v>
      </c>
      <c r="G9" s="112"/>
      <c r="H9" s="107">
        <v>225</v>
      </c>
      <c r="I9" s="9"/>
      <c r="J9" s="9"/>
      <c r="K9" s="9"/>
      <c r="L9" s="9"/>
    </row>
    <row r="10" spans="1:13" ht="16.5" customHeight="1" x14ac:dyDescent="0.2">
      <c r="A10" s="20" t="s">
        <v>34</v>
      </c>
      <c r="B10" s="12" t="s">
        <v>31</v>
      </c>
      <c r="C10" s="21" t="s">
        <v>1</v>
      </c>
      <c r="D10" s="113">
        <v>8760</v>
      </c>
      <c r="E10" s="112"/>
      <c r="F10" s="113">
        <v>8040</v>
      </c>
      <c r="G10" s="113"/>
      <c r="H10" s="112">
        <v>8760</v>
      </c>
      <c r="I10" s="9"/>
      <c r="J10" s="9"/>
      <c r="K10" s="9"/>
      <c r="L10" s="9"/>
    </row>
    <row r="11" spans="1:13" ht="16.5" customHeight="1" x14ac:dyDescent="0.2">
      <c r="A11" s="20" t="s">
        <v>9</v>
      </c>
      <c r="B11" s="12" t="s">
        <v>36</v>
      </c>
      <c r="C11" s="21" t="s">
        <v>13</v>
      </c>
      <c r="D11" s="112"/>
      <c r="E11" s="112"/>
      <c r="F11" s="109">
        <v>9.6239999999999992E-2</v>
      </c>
      <c r="G11" s="107"/>
      <c r="H11" s="107">
        <v>9.6239999999999992E-2</v>
      </c>
      <c r="I11" s="9"/>
      <c r="J11" s="9"/>
      <c r="K11" s="9"/>
      <c r="L11" s="9"/>
    </row>
    <row r="12" spans="1:13" s="99" customFormat="1" ht="25.5" customHeight="1" x14ac:dyDescent="0.2">
      <c r="A12" s="20" t="s">
        <v>32</v>
      </c>
      <c r="B12" s="12" t="s">
        <v>14</v>
      </c>
      <c r="C12" s="21" t="s">
        <v>18</v>
      </c>
      <c r="D12" s="112"/>
      <c r="E12" s="112"/>
      <c r="F12" s="112">
        <v>32.08</v>
      </c>
      <c r="G12" s="107"/>
      <c r="H12" s="112"/>
      <c r="I12" s="9"/>
      <c r="J12" s="9"/>
      <c r="K12" s="9"/>
      <c r="L12" s="9"/>
    </row>
    <row r="13" spans="1:13" ht="15.75" customHeight="1" x14ac:dyDescent="0.2">
      <c r="A13" s="20" t="s">
        <v>33</v>
      </c>
      <c r="B13" s="12" t="s">
        <v>19</v>
      </c>
      <c r="C13" s="21" t="s">
        <v>20</v>
      </c>
      <c r="D13" s="112"/>
      <c r="E13" s="112"/>
      <c r="F13" s="112">
        <v>3</v>
      </c>
      <c r="G13" s="112"/>
      <c r="H13" s="112"/>
      <c r="I13" s="9"/>
      <c r="J13" s="9"/>
      <c r="K13" s="9"/>
      <c r="L13" s="9"/>
    </row>
    <row r="14" spans="1:13" s="59" customFormat="1" ht="28.5" customHeight="1" x14ac:dyDescent="0.2">
      <c r="A14" s="20" t="s">
        <v>10</v>
      </c>
      <c r="B14" s="114" t="s">
        <v>63</v>
      </c>
      <c r="C14" s="21" t="s">
        <v>13</v>
      </c>
      <c r="D14" s="109">
        <v>1.0999999999999999E-2</v>
      </c>
      <c r="E14" s="112"/>
      <c r="F14" s="109">
        <v>7.8000000000000005E-3</v>
      </c>
      <c r="G14" s="112"/>
      <c r="H14" s="107">
        <v>1.8800000000000001E-2</v>
      </c>
      <c r="I14" s="9"/>
      <c r="J14" s="9"/>
      <c r="K14" s="9"/>
      <c r="L14" s="9"/>
    </row>
    <row r="15" spans="1:13" s="99" customFormat="1" ht="28.5" customHeight="1" x14ac:dyDescent="0.2">
      <c r="A15" s="20" t="s">
        <v>32</v>
      </c>
      <c r="B15" s="12" t="s">
        <v>14</v>
      </c>
      <c r="C15" s="21" t="s">
        <v>18</v>
      </c>
      <c r="D15" s="115">
        <v>11</v>
      </c>
      <c r="E15" s="117"/>
      <c r="F15" s="116">
        <v>1.3</v>
      </c>
      <c r="G15" s="117"/>
      <c r="H15" s="107">
        <v>12.3</v>
      </c>
      <c r="I15" s="9"/>
      <c r="J15" s="9"/>
      <c r="K15" s="9"/>
      <c r="L15" s="9"/>
    </row>
    <row r="16" spans="1:13" s="59" customFormat="1" ht="16.5" customHeight="1" x14ac:dyDescent="0.2">
      <c r="A16" s="20" t="s">
        <v>33</v>
      </c>
      <c r="B16" s="12" t="s">
        <v>19</v>
      </c>
      <c r="C16" s="21" t="s">
        <v>20</v>
      </c>
      <c r="D16" s="112">
        <v>1</v>
      </c>
      <c r="E16" s="112"/>
      <c r="F16" s="112">
        <v>6</v>
      </c>
      <c r="G16" s="112"/>
      <c r="H16" s="107">
        <v>7</v>
      </c>
      <c r="I16" s="9"/>
      <c r="J16" s="9"/>
      <c r="K16" s="9"/>
      <c r="L16" s="9"/>
    </row>
    <row r="17" spans="1:12" ht="18" customHeight="1" x14ac:dyDescent="0.2">
      <c r="A17" s="20" t="s">
        <v>21</v>
      </c>
      <c r="B17" s="12" t="s">
        <v>56</v>
      </c>
      <c r="C17" s="21" t="s">
        <v>13</v>
      </c>
      <c r="D17" s="112"/>
      <c r="E17" s="112"/>
      <c r="F17" s="112"/>
      <c r="G17" s="112"/>
      <c r="H17" s="112"/>
      <c r="I17" s="9"/>
      <c r="J17" s="9"/>
      <c r="K17" s="9"/>
      <c r="L17" s="9"/>
    </row>
    <row r="18" spans="1:12" ht="18" customHeight="1" x14ac:dyDescent="0.2">
      <c r="A18" s="20" t="s">
        <v>22</v>
      </c>
      <c r="B18" s="12" t="s">
        <v>37</v>
      </c>
      <c r="C18" s="21"/>
      <c r="D18" s="112"/>
      <c r="E18" s="112"/>
      <c r="F18" s="112"/>
      <c r="G18" s="112"/>
      <c r="H18" s="112"/>
      <c r="I18" s="9"/>
      <c r="J18" s="9"/>
      <c r="K18" s="9"/>
      <c r="L18" s="9"/>
    </row>
    <row r="19" spans="1:12" s="99" customFormat="1" ht="15.75" customHeight="1" x14ac:dyDescent="0.2">
      <c r="A19" s="20" t="s">
        <v>32</v>
      </c>
      <c r="B19" s="12" t="s">
        <v>14</v>
      </c>
      <c r="C19" s="21" t="s">
        <v>18</v>
      </c>
      <c r="D19" s="112"/>
      <c r="E19" s="112"/>
      <c r="F19" s="112"/>
      <c r="G19" s="112"/>
      <c r="H19" s="112"/>
      <c r="I19" s="9"/>
      <c r="J19" s="9"/>
      <c r="K19" s="9"/>
      <c r="L19" s="9"/>
    </row>
    <row r="20" spans="1:12" ht="15.75" customHeight="1" x14ac:dyDescent="0.2">
      <c r="A20" s="20" t="s">
        <v>33</v>
      </c>
      <c r="B20" s="12" t="s">
        <v>19</v>
      </c>
      <c r="C20" s="21" t="s">
        <v>20</v>
      </c>
      <c r="D20" s="112"/>
      <c r="E20" s="112"/>
      <c r="F20" s="112"/>
      <c r="G20" s="112"/>
      <c r="H20" s="112"/>
      <c r="I20" s="9"/>
      <c r="J20" s="9"/>
      <c r="K20" s="9"/>
      <c r="L20" s="9"/>
    </row>
    <row r="21" spans="1:12" ht="15.75" customHeight="1" x14ac:dyDescent="0.2">
      <c r="A21" s="20" t="s">
        <v>23</v>
      </c>
      <c r="B21" s="12" t="s">
        <v>37</v>
      </c>
      <c r="C21" s="21"/>
      <c r="D21" s="112"/>
      <c r="E21" s="112"/>
      <c r="F21" s="112"/>
      <c r="G21" s="112"/>
      <c r="H21" s="112"/>
      <c r="I21" s="9"/>
      <c r="J21" s="9"/>
      <c r="K21" s="9"/>
      <c r="L21" s="9"/>
    </row>
    <row r="22" spans="1:12" s="99" customFormat="1" ht="14.25" customHeight="1" x14ac:dyDescent="0.2">
      <c r="A22" s="20" t="s">
        <v>32</v>
      </c>
      <c r="B22" s="12" t="s">
        <v>14</v>
      </c>
      <c r="C22" s="21" t="s">
        <v>18</v>
      </c>
      <c r="D22" s="112"/>
      <c r="E22" s="112"/>
      <c r="F22" s="112"/>
      <c r="G22" s="112"/>
      <c r="H22" s="112"/>
      <c r="I22" s="9"/>
      <c r="J22" s="9"/>
      <c r="K22" s="9"/>
      <c r="L22" s="9"/>
    </row>
    <row r="23" spans="1:12" ht="14.25" customHeight="1" x14ac:dyDescent="0.2">
      <c r="A23" s="20" t="s">
        <v>33</v>
      </c>
      <c r="B23" s="12" t="s">
        <v>19</v>
      </c>
      <c r="C23" s="21" t="s">
        <v>20</v>
      </c>
      <c r="D23" s="112"/>
      <c r="E23" s="112"/>
      <c r="F23" s="112"/>
      <c r="G23" s="112"/>
      <c r="H23" s="112"/>
      <c r="I23" s="9"/>
      <c r="J23" s="9"/>
      <c r="K23" s="9"/>
      <c r="L23" s="9"/>
    </row>
    <row r="24" spans="1:12" ht="13.5" customHeight="1" x14ac:dyDescent="0.2">
      <c r="A24" s="20" t="s">
        <v>38</v>
      </c>
      <c r="B24" s="12" t="s">
        <v>0</v>
      </c>
      <c r="C24" s="21"/>
      <c r="D24" s="112"/>
      <c r="E24" s="112"/>
      <c r="F24" s="112"/>
      <c r="G24" s="112"/>
      <c r="H24" s="112"/>
      <c r="I24" s="9"/>
      <c r="J24" s="9"/>
      <c r="K24" s="9"/>
      <c r="L24" s="9"/>
    </row>
    <row r="25" spans="1:12" ht="15.75" customHeight="1" x14ac:dyDescent="0.2">
      <c r="A25" s="20" t="s">
        <v>24</v>
      </c>
      <c r="B25" s="12" t="s">
        <v>39</v>
      </c>
      <c r="C25" s="21" t="s">
        <v>13</v>
      </c>
      <c r="D25" s="112"/>
      <c r="E25" s="112"/>
      <c r="F25" s="112"/>
      <c r="G25" s="112"/>
      <c r="H25" s="112"/>
      <c r="I25" s="9"/>
      <c r="J25" s="9"/>
      <c r="K25" s="9"/>
      <c r="L25" s="9"/>
    </row>
    <row r="26" spans="1:12" ht="15.75" customHeight="1" x14ac:dyDescent="0.2">
      <c r="A26" s="20" t="s">
        <v>25</v>
      </c>
      <c r="B26" s="114" t="s">
        <v>64</v>
      </c>
      <c r="C26" s="21" t="s">
        <v>13</v>
      </c>
      <c r="D26" s="112"/>
      <c r="E26" s="112"/>
      <c r="F26" s="109">
        <v>0.30175567999999997</v>
      </c>
      <c r="G26" s="112"/>
      <c r="H26" s="112"/>
      <c r="I26" s="9"/>
      <c r="J26" s="9"/>
      <c r="K26" s="9"/>
      <c r="L26" s="9"/>
    </row>
    <row r="27" spans="1:12" s="99" customFormat="1" ht="24" customHeight="1" x14ac:dyDescent="0.2">
      <c r="A27" s="20" t="s">
        <v>32</v>
      </c>
      <c r="B27" s="12" t="s">
        <v>14</v>
      </c>
      <c r="C27" s="21" t="s">
        <v>26</v>
      </c>
      <c r="D27" s="112"/>
      <c r="E27" s="112"/>
      <c r="F27" s="112">
        <v>2.1040000000000001</v>
      </c>
      <c r="G27" s="112"/>
      <c r="H27" s="112"/>
      <c r="I27" s="9"/>
      <c r="J27" s="9"/>
      <c r="K27" s="9"/>
      <c r="L27" s="9"/>
    </row>
    <row r="28" spans="1:12" x14ac:dyDescent="0.2">
      <c r="A28" s="20" t="s">
        <v>33</v>
      </c>
      <c r="B28" s="12" t="s">
        <v>27</v>
      </c>
      <c r="C28" s="21" t="s">
        <v>54</v>
      </c>
      <c r="D28" s="112"/>
      <c r="E28" s="112"/>
      <c r="F28" s="107">
        <v>143.41999999999999</v>
      </c>
      <c r="G28" s="112"/>
      <c r="H28" s="112"/>
      <c r="I28" s="9"/>
      <c r="J28" s="9"/>
      <c r="K28" s="9"/>
      <c r="L28" s="9"/>
    </row>
    <row r="29" spans="1:12" ht="13.5" customHeight="1" x14ac:dyDescent="0.2">
      <c r="A29" s="20" t="s">
        <v>40</v>
      </c>
      <c r="B29" s="12" t="s">
        <v>0</v>
      </c>
      <c r="C29" s="21" t="s">
        <v>13</v>
      </c>
      <c r="D29" s="112"/>
      <c r="E29" s="112"/>
      <c r="F29" s="107"/>
      <c r="G29" s="112"/>
      <c r="H29" s="112"/>
      <c r="I29" s="9"/>
      <c r="J29" s="9"/>
      <c r="K29" s="9"/>
      <c r="L29" s="9"/>
    </row>
    <row r="30" spans="1:12" ht="15" customHeight="1" x14ac:dyDescent="0.2">
      <c r="A30" s="20" t="s">
        <v>28</v>
      </c>
      <c r="B30" s="12" t="s">
        <v>45</v>
      </c>
      <c r="C30" s="21"/>
      <c r="D30" s="107">
        <v>3.8491915107199999</v>
      </c>
      <c r="E30" s="111"/>
      <c r="F30" s="107">
        <v>1.0201046</v>
      </c>
      <c r="G30" s="107">
        <v>10.217549999999999</v>
      </c>
      <c r="H30" s="107">
        <v>15.08684611072</v>
      </c>
      <c r="I30" s="9"/>
      <c r="J30" s="9"/>
      <c r="K30" s="9"/>
      <c r="L30" s="9"/>
    </row>
    <row r="31" spans="1:12" ht="15" customHeight="1" x14ac:dyDescent="0.2">
      <c r="A31" s="20" t="s">
        <v>48</v>
      </c>
      <c r="B31" s="12" t="s">
        <v>47</v>
      </c>
      <c r="C31" s="21"/>
      <c r="D31" s="109">
        <v>3.8491915107199999</v>
      </c>
      <c r="E31" s="107"/>
      <c r="F31" s="107">
        <v>1.0201046</v>
      </c>
      <c r="G31" s="107"/>
      <c r="H31" s="107">
        <v>4.8692961107199997</v>
      </c>
      <c r="I31" s="9"/>
      <c r="J31" s="9"/>
      <c r="K31" s="9"/>
      <c r="L31" s="9"/>
    </row>
    <row r="32" spans="1:12" s="99" customFormat="1" x14ac:dyDescent="0.2">
      <c r="A32" s="20" t="s">
        <v>32</v>
      </c>
      <c r="B32" s="12" t="s">
        <v>14</v>
      </c>
      <c r="C32" s="21" t="s">
        <v>55</v>
      </c>
      <c r="D32" s="108">
        <v>1.357</v>
      </c>
      <c r="E32" s="107"/>
      <c r="F32" s="108">
        <v>1</v>
      </c>
      <c r="G32" s="118"/>
      <c r="H32" s="118"/>
      <c r="I32" s="9"/>
      <c r="J32" s="9"/>
      <c r="K32" s="9"/>
      <c r="L32" s="9"/>
    </row>
    <row r="33" spans="1:14" x14ac:dyDescent="0.2">
      <c r="A33" s="20" t="s">
        <v>33</v>
      </c>
      <c r="B33" s="12" t="s">
        <v>29</v>
      </c>
      <c r="C33" s="21"/>
      <c r="D33" s="107">
        <v>1</v>
      </c>
      <c r="E33" s="112"/>
      <c r="F33" s="107">
        <v>1</v>
      </c>
      <c r="G33" s="112"/>
      <c r="H33" s="112"/>
      <c r="I33" s="9"/>
      <c r="J33" s="9"/>
      <c r="K33" s="9"/>
      <c r="L33" s="9"/>
    </row>
    <row r="34" spans="1:14" x14ac:dyDescent="0.2">
      <c r="A34" s="20" t="s">
        <v>34</v>
      </c>
      <c r="B34" s="12" t="s">
        <v>46</v>
      </c>
      <c r="C34" s="21" t="s">
        <v>13</v>
      </c>
      <c r="D34" s="109">
        <v>283.65449599999999</v>
      </c>
      <c r="E34" s="107"/>
      <c r="F34" s="107">
        <v>102.01046000000001</v>
      </c>
      <c r="G34" s="107">
        <v>17.061399999999999</v>
      </c>
      <c r="H34" s="107">
        <v>402.72635600000001</v>
      </c>
      <c r="I34" s="9"/>
      <c r="J34" s="9"/>
      <c r="K34" s="9"/>
      <c r="L34" s="9"/>
    </row>
    <row r="35" spans="1:14" ht="16.5" customHeight="1" x14ac:dyDescent="0.2">
      <c r="A35" s="20" t="s">
        <v>43</v>
      </c>
      <c r="B35" s="12" t="s">
        <v>42</v>
      </c>
      <c r="C35" s="21" t="s">
        <v>13</v>
      </c>
      <c r="D35" s="112"/>
      <c r="E35" s="112"/>
      <c r="F35" s="112"/>
      <c r="G35" s="110">
        <v>10.217549999999999</v>
      </c>
      <c r="H35" s="107">
        <v>10.217549999999999</v>
      </c>
      <c r="I35" s="9"/>
      <c r="J35" s="9"/>
      <c r="K35" s="9"/>
      <c r="L35" s="9"/>
    </row>
    <row r="36" spans="1:14" s="99" customFormat="1" ht="27.75" customHeight="1" x14ac:dyDescent="0.2">
      <c r="A36" s="20" t="s">
        <v>32</v>
      </c>
      <c r="B36" s="12" t="s">
        <v>14</v>
      </c>
      <c r="C36" s="21" t="s">
        <v>44</v>
      </c>
      <c r="D36" s="112"/>
      <c r="E36" s="112"/>
      <c r="F36" s="112"/>
      <c r="G36" s="108">
        <v>0.185</v>
      </c>
      <c r="H36" s="112"/>
      <c r="I36" s="9"/>
      <c r="J36" s="9"/>
      <c r="K36" s="9"/>
      <c r="L36" s="9"/>
    </row>
    <row r="37" spans="1:14" ht="14.25" customHeight="1" x14ac:dyDescent="0.2">
      <c r="A37" s="20" t="s">
        <v>33</v>
      </c>
      <c r="B37" s="12" t="s">
        <v>30</v>
      </c>
      <c r="C37" s="21" t="s">
        <v>54</v>
      </c>
      <c r="D37" s="112"/>
      <c r="E37" s="112"/>
      <c r="F37" s="112"/>
      <c r="G37" s="103">
        <v>55.23</v>
      </c>
      <c r="H37" s="112"/>
      <c r="I37" s="9"/>
      <c r="J37" s="119"/>
      <c r="K37" s="9"/>
      <c r="L37" s="9"/>
    </row>
    <row r="38" spans="1:14" ht="16.5" customHeight="1" x14ac:dyDescent="0.2">
      <c r="A38" s="20" t="s">
        <v>4</v>
      </c>
      <c r="B38" s="12" t="s">
        <v>41</v>
      </c>
      <c r="C38" s="21" t="s">
        <v>13</v>
      </c>
      <c r="D38" s="112"/>
      <c r="E38" s="112"/>
      <c r="F38" s="112"/>
      <c r="G38" s="112"/>
      <c r="H38" s="112"/>
      <c r="I38" s="9"/>
      <c r="J38" s="119"/>
      <c r="K38" s="119"/>
      <c r="L38" s="9"/>
    </row>
    <row r="39" spans="1:14" ht="16.5" customHeight="1" x14ac:dyDescent="0.2">
      <c r="A39" s="20" t="s">
        <v>5</v>
      </c>
      <c r="B39" s="12" t="s">
        <v>65</v>
      </c>
      <c r="C39" s="21" t="s">
        <v>13</v>
      </c>
      <c r="D39" s="107">
        <v>0.02</v>
      </c>
      <c r="E39" s="107"/>
      <c r="F39" s="107">
        <v>0.06</v>
      </c>
      <c r="G39" s="107">
        <v>0.01</v>
      </c>
      <c r="H39" s="107">
        <v>0.09</v>
      </c>
      <c r="I39" s="9"/>
      <c r="J39" s="9"/>
      <c r="K39" s="9"/>
      <c r="L39" s="9"/>
    </row>
    <row r="40" spans="1:14" ht="16.5" customHeight="1" x14ac:dyDescent="0.2">
      <c r="A40" s="20" t="s">
        <v>6</v>
      </c>
      <c r="B40" s="12" t="s">
        <v>51</v>
      </c>
      <c r="C40" s="21" t="s">
        <v>13</v>
      </c>
      <c r="D40" s="22">
        <v>11.577999999999999</v>
      </c>
      <c r="E40" s="109"/>
      <c r="F40" s="23">
        <v>2.65</v>
      </c>
      <c r="G40" s="23">
        <v>1.4039999999999999</v>
      </c>
      <c r="H40" s="96">
        <v>15.632</v>
      </c>
      <c r="I40" s="9"/>
      <c r="J40" s="119"/>
      <c r="K40" s="9"/>
      <c r="L40" s="9"/>
    </row>
    <row r="41" spans="1:14" ht="15.75" customHeight="1" x14ac:dyDescent="0.2">
      <c r="A41" s="15"/>
      <c r="B41" s="16"/>
      <c r="C41" s="17"/>
      <c r="D41" s="18"/>
      <c r="E41" s="120"/>
      <c r="F41" s="18"/>
      <c r="G41" s="18"/>
      <c r="H41" s="18"/>
      <c r="I41" s="9"/>
      <c r="J41" s="9"/>
      <c r="K41" s="9"/>
      <c r="L41" s="9"/>
    </row>
    <row r="42" spans="1:14" ht="15.75" customHeight="1" x14ac:dyDescent="0.2">
      <c r="A42" s="131" t="s">
        <v>67</v>
      </c>
      <c r="B42" s="131"/>
      <c r="C42" s="131"/>
      <c r="D42" s="22">
        <v>11.577999999999999</v>
      </c>
      <c r="E42" s="22"/>
      <c r="F42" s="23">
        <v>2.65</v>
      </c>
      <c r="G42" s="23">
        <v>1.4039999999999999</v>
      </c>
      <c r="H42" s="96">
        <v>15.632</v>
      </c>
      <c r="I42" s="9"/>
      <c r="J42" s="9"/>
      <c r="K42" s="9"/>
      <c r="L42" s="9"/>
    </row>
    <row r="43" spans="1:14" ht="15.75" customHeight="1" x14ac:dyDescent="0.2">
      <c r="A43" s="132" t="s">
        <v>66</v>
      </c>
      <c r="B43" s="132"/>
      <c r="C43" s="132"/>
      <c r="D43" s="23">
        <v>0</v>
      </c>
      <c r="E43" s="23"/>
      <c r="F43" s="23">
        <v>0</v>
      </c>
      <c r="G43" s="23">
        <v>0</v>
      </c>
      <c r="H43" s="23">
        <v>0</v>
      </c>
      <c r="I43" s="9"/>
      <c r="J43" s="119"/>
      <c r="K43" s="9"/>
      <c r="L43" s="9"/>
      <c r="M43" s="56"/>
      <c r="N43" s="56"/>
    </row>
    <row r="44" spans="1:14" x14ac:dyDescent="0.2">
      <c r="A44" s="14"/>
      <c r="B44" s="122"/>
      <c r="C44" s="98"/>
      <c r="D44" s="123"/>
      <c r="E44" s="123"/>
      <c r="F44" s="123"/>
      <c r="G44" s="123"/>
      <c r="H44" s="124"/>
      <c r="I44" s="14"/>
      <c r="J44" s="14"/>
      <c r="K44" s="14"/>
      <c r="L44" s="14"/>
      <c r="M44" s="5"/>
    </row>
    <row r="45" spans="1:14" ht="6.75" customHeight="1" x14ac:dyDescent="0.2">
      <c r="A45" s="14"/>
      <c r="B45" s="9"/>
      <c r="C45" s="13"/>
      <c r="D45" s="13"/>
      <c r="E45" s="13"/>
      <c r="F45" s="13"/>
      <c r="G45" s="8"/>
      <c r="H45" s="14"/>
      <c r="I45" s="13"/>
      <c r="J45" s="13"/>
      <c r="K45" s="13"/>
      <c r="L45" s="8"/>
      <c r="M45" s="3"/>
    </row>
    <row r="46" spans="1:14" ht="15.75" customHeight="1" x14ac:dyDescent="0.2">
      <c r="A46" s="3"/>
      <c r="B46" s="6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4" x14ac:dyDescent="0.2">
      <c r="A47" s="3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4" x14ac:dyDescent="0.2">
      <c r="A48" s="3"/>
      <c r="B48" s="6"/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">
      <c r="A49" s="3"/>
      <c r="B49" s="6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">
      <c r="A50" s="3"/>
      <c r="B50" s="6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">
      <c r="A51" s="3"/>
      <c r="B51" s="6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">
      <c r="A52" s="3"/>
      <c r="B52" s="6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">
      <c r="A53" s="3"/>
      <c r="B53" s="6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">
      <c r="A54" s="3"/>
      <c r="B54" s="6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">
      <c r="A55" s="3"/>
      <c r="B55" s="6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">
      <c r="A56" s="3"/>
      <c r="B56" s="6"/>
      <c r="C56" s="4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">
      <c r="A57" s="3"/>
      <c r="B57" s="6"/>
      <c r="C57" s="4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">
      <c r="A58" s="3"/>
      <c r="B58" s="6"/>
      <c r="C58" s="4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">
      <c r="A59" s="3"/>
      <c r="B59" s="6"/>
      <c r="C59" s="4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">
      <c r="A60" s="3"/>
      <c r="B60" s="6"/>
      <c r="C60" s="4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">
      <c r="A61" s="3"/>
      <c r="B61" s="6"/>
      <c r="C61" s="4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">
      <c r="A62" s="3"/>
      <c r="B62" s="6"/>
      <c r="C62" s="4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">
      <c r="A63" s="3"/>
      <c r="B63" s="6"/>
      <c r="C63" s="4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">
      <c r="A64" s="3"/>
      <c r="B64" s="6"/>
      <c r="C64" s="4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">
      <c r="A65" s="3"/>
      <c r="B65" s="6"/>
      <c r="C65" s="4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">
      <c r="A66" s="3"/>
      <c r="B66" s="6"/>
      <c r="C66" s="4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">
      <c r="A67" s="3"/>
      <c r="B67" s="6"/>
      <c r="C67" s="4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">
      <c r="A68" s="3"/>
      <c r="B68" s="6"/>
      <c r="C68" s="4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">
      <c r="A69" s="3"/>
      <c r="B69" s="6"/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">
      <c r="A70" s="3"/>
      <c r="B70" s="6"/>
      <c r="C70" s="4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">
      <c r="A71" s="3"/>
      <c r="B71" s="6"/>
      <c r="C71" s="4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">
      <c r="A72" s="3"/>
      <c r="B72" s="6"/>
      <c r="C72" s="4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">
      <c r="A73" s="3"/>
      <c r="B73" s="6"/>
      <c r="C73" s="4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">
      <c r="A74" s="3"/>
      <c r="B74" s="6"/>
      <c r="C74" s="4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">
      <c r="A75" s="3"/>
      <c r="B75" s="6"/>
      <c r="C75" s="4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">
      <c r="A76" s="3"/>
      <c r="B76" s="6"/>
      <c r="C76" s="4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">
      <c r="A77" s="3"/>
      <c r="B77" s="6"/>
      <c r="C77" s="4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">
      <c r="A78" s="3"/>
      <c r="B78" s="6"/>
      <c r="C78" s="4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">
      <c r="A79" s="3"/>
      <c r="B79" s="3"/>
      <c r="C79" s="7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">
      <c r="A80" s="3"/>
      <c r="B80" s="3"/>
      <c r="C80" s="7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">
      <c r="A81" s="3"/>
      <c r="B81" s="3"/>
      <c r="C81" s="7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">
      <c r="A82" s="3"/>
      <c r="B82" s="3"/>
      <c r="C82" s="7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">
      <c r="A83" s="3"/>
      <c r="B83" s="3"/>
      <c r="C83" s="7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">
      <c r="A84" s="3"/>
      <c r="B84" s="3"/>
      <c r="C84" s="7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">
      <c r="A85" s="3"/>
      <c r="B85" s="3"/>
      <c r="C85" s="7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">
      <c r="A86" s="3"/>
      <c r="B86" s="3"/>
      <c r="C86" s="7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">
      <c r="A87" s="3"/>
      <c r="B87" s="3"/>
      <c r="C87" s="7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">
      <c r="A88" s="3"/>
      <c r="B88" s="3"/>
      <c r="C88" s="7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">
      <c r="A89" s="3"/>
      <c r="B89" s="3"/>
      <c r="C89" s="7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">
      <c r="A90" s="3"/>
      <c r="B90" s="3"/>
      <c r="C90" s="7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">
      <c r="A91" s="3"/>
      <c r="B91" s="3"/>
      <c r="C91" s="7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">
      <c r="A92" s="3"/>
      <c r="B92" s="3"/>
      <c r="C92" s="7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">
      <c r="A93" s="3"/>
      <c r="B93" s="3"/>
      <c r="C93" s="7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">
      <c r="A94" s="3"/>
      <c r="B94" s="3"/>
      <c r="C94" s="7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">
      <c r="A95" s="3"/>
      <c r="B95" s="3"/>
      <c r="C95" s="7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">
      <c r="A96" s="3"/>
      <c r="B96" s="3"/>
      <c r="C96" s="7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">
      <c r="A97" s="3"/>
      <c r="B97" s="3"/>
      <c r="C97" s="7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">
      <c r="A98" s="3"/>
      <c r="B98" s="3"/>
      <c r="C98" s="7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">
      <c r="A99" s="3"/>
      <c r="B99" s="3"/>
      <c r="C99" s="7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">
      <c r="A100" s="3"/>
      <c r="B100" s="3"/>
      <c r="C100" s="7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">
      <c r="A101" s="3"/>
      <c r="B101" s="3"/>
      <c r="C101" s="7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">
      <c r="A102" s="3"/>
      <c r="B102" s="3"/>
      <c r="C102" s="7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">
      <c r="A103" s="3"/>
      <c r="B103" s="3"/>
      <c r="C103" s="7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">
      <c r="A104" s="3"/>
      <c r="B104" s="3"/>
      <c r="C104" s="7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">
      <c r="A105" s="3"/>
      <c r="B105" s="3"/>
      <c r="C105" s="7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">
      <c r="A106" s="3"/>
      <c r="B106" s="3"/>
      <c r="C106" s="7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">
      <c r="A107" s="3"/>
      <c r="B107" s="3"/>
      <c r="C107" s="7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">
      <c r="A108" s="3"/>
      <c r="B108" s="3"/>
      <c r="C108" s="7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">
      <c r="A109" s="3"/>
      <c r="B109" s="3"/>
      <c r="C109" s="7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">
      <c r="A110" s="3"/>
      <c r="B110" s="3"/>
      <c r="C110" s="7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">
      <c r="A111" s="3"/>
      <c r="B111" s="3"/>
      <c r="C111" s="7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</sheetData>
  <mergeCells count="7">
    <mergeCell ref="A42:C42"/>
    <mergeCell ref="A43:C43"/>
    <mergeCell ref="A2:H2"/>
    <mergeCell ref="D3:H3"/>
    <mergeCell ref="A3:A4"/>
    <mergeCell ref="B3:B4"/>
    <mergeCell ref="C3:C4"/>
  </mergeCells>
  <phoneticPr fontId="0" type="noConversion"/>
  <printOptions horizontalCentered="1" verticalCentered="1"/>
  <pageMargins left="0" right="0.27559055118110237" top="0.19685039370078741" bottom="0" header="0.15748031496062992" footer="0"/>
  <pageSetup paperSize="9" scale="72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676"/>
  <sheetViews>
    <sheetView view="pageBreakPreview" zoomScaleNormal="130" zoomScaleSheetLayoutView="100" workbookViewId="0">
      <pane xSplit="3" ySplit="5" topLeftCell="D6" activePane="bottomRight" state="frozen"/>
      <selection activeCell="L39" sqref="L39"/>
      <selection pane="topRight" activeCell="L39" sqref="L39"/>
      <selection pane="bottomLeft" activeCell="L39" sqref="L39"/>
      <selection pane="bottomRight" activeCell="H7" sqref="H7"/>
    </sheetView>
  </sheetViews>
  <sheetFormatPr defaultRowHeight="12.75" x14ac:dyDescent="0.2"/>
  <cols>
    <col min="1" max="1" width="6.6640625" style="1" customWidth="1"/>
    <col min="2" max="2" width="55.33203125" style="1" customWidth="1"/>
    <col min="3" max="3" width="12.5" style="1" customWidth="1"/>
    <col min="4" max="7" width="10.1640625" style="1" customWidth="1"/>
    <col min="8" max="8" width="11.83203125" style="1" customWidth="1"/>
    <col min="9" max="16384" width="9.33203125" style="1"/>
  </cols>
  <sheetData>
    <row r="1" spans="1:9" x14ac:dyDescent="0.2">
      <c r="A1" s="9"/>
      <c r="B1" s="9"/>
      <c r="C1" s="9"/>
      <c r="D1" s="9"/>
      <c r="E1" s="9"/>
      <c r="F1" s="9"/>
      <c r="G1" s="9"/>
      <c r="H1" s="10"/>
      <c r="I1" s="9"/>
    </row>
    <row r="2" spans="1:9" ht="51.75" customHeight="1" x14ac:dyDescent="0.2">
      <c r="A2" s="128" t="s">
        <v>143</v>
      </c>
      <c r="B2" s="128"/>
      <c r="C2" s="128"/>
      <c r="D2" s="128"/>
      <c r="E2" s="128"/>
      <c r="F2" s="128"/>
      <c r="G2" s="128"/>
      <c r="H2" s="128"/>
      <c r="I2" s="19"/>
    </row>
    <row r="3" spans="1:9" ht="12.75" customHeight="1" x14ac:dyDescent="0.2">
      <c r="A3" s="130" t="s">
        <v>11</v>
      </c>
      <c r="B3" s="130" t="s">
        <v>2</v>
      </c>
      <c r="C3" s="130" t="s">
        <v>53</v>
      </c>
      <c r="D3" s="129" t="s">
        <v>141</v>
      </c>
      <c r="E3" s="129"/>
      <c r="F3" s="129"/>
      <c r="G3" s="129"/>
      <c r="H3" s="129"/>
      <c r="I3" s="9"/>
    </row>
    <row r="4" spans="1:9" ht="18.75" customHeight="1" x14ac:dyDescent="0.2">
      <c r="A4" s="130"/>
      <c r="B4" s="130"/>
      <c r="C4" s="130"/>
      <c r="D4" s="104" t="s">
        <v>57</v>
      </c>
      <c r="E4" s="104" t="s">
        <v>49</v>
      </c>
      <c r="F4" s="104" t="s">
        <v>50</v>
      </c>
      <c r="G4" s="104" t="s">
        <v>58</v>
      </c>
      <c r="H4" s="105" t="s">
        <v>7</v>
      </c>
      <c r="I4" s="9"/>
    </row>
    <row r="5" spans="1:9" s="2" customFormat="1" ht="12" x14ac:dyDescent="0.2">
      <c r="A5" s="11">
        <v>1</v>
      </c>
      <c r="B5" s="11">
        <f>+A5+1</f>
        <v>2</v>
      </c>
      <c r="C5" s="11">
        <f>+B5+1</f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06"/>
    </row>
    <row r="6" spans="1:9" ht="16.5" customHeight="1" x14ac:dyDescent="0.2">
      <c r="A6" s="20" t="s">
        <v>3</v>
      </c>
      <c r="B6" s="12" t="s">
        <v>12</v>
      </c>
      <c r="C6" s="21" t="s">
        <v>13</v>
      </c>
      <c r="D6" s="107">
        <v>11.558</v>
      </c>
      <c r="E6" s="107"/>
      <c r="F6" s="107">
        <v>2.59</v>
      </c>
      <c r="G6" s="107">
        <v>1.3939999999999999</v>
      </c>
      <c r="H6" s="107">
        <v>15.542</v>
      </c>
      <c r="I6" s="9"/>
    </row>
    <row r="7" spans="1:9" s="59" customFormat="1" ht="16.5" customHeight="1" x14ac:dyDescent="0.2">
      <c r="A7" s="20" t="s">
        <v>8</v>
      </c>
      <c r="B7" s="12" t="s">
        <v>35</v>
      </c>
      <c r="C7" s="21" t="s">
        <v>13</v>
      </c>
      <c r="D7" s="109">
        <v>0.65332079999999992</v>
      </c>
      <c r="E7" s="107"/>
      <c r="F7" s="109">
        <v>3.6165528</v>
      </c>
      <c r="G7" s="110"/>
      <c r="H7" s="107">
        <v>4.2698736000000004</v>
      </c>
      <c r="I7" s="9"/>
    </row>
    <row r="8" spans="1:9" s="99" customFormat="1" ht="16.5" customHeight="1" x14ac:dyDescent="0.2">
      <c r="A8" s="20" t="s">
        <v>32</v>
      </c>
      <c r="B8" s="12" t="s">
        <v>14</v>
      </c>
      <c r="C8" s="21" t="s">
        <v>15</v>
      </c>
      <c r="D8" s="107">
        <v>1.3560000000000001</v>
      </c>
      <c r="E8" s="112"/>
      <c r="F8" s="107">
        <v>2.6459999999999999</v>
      </c>
      <c r="G8" s="112"/>
      <c r="H8" s="112"/>
      <c r="I8" s="9"/>
    </row>
    <row r="9" spans="1:9" ht="16.5" customHeight="1" x14ac:dyDescent="0.2">
      <c r="A9" s="20" t="s">
        <v>33</v>
      </c>
      <c r="B9" s="12" t="s">
        <v>16</v>
      </c>
      <c r="C9" s="21" t="s">
        <v>17</v>
      </c>
      <c r="D9" s="103">
        <v>55</v>
      </c>
      <c r="E9" s="112"/>
      <c r="F9" s="103">
        <v>170</v>
      </c>
      <c r="G9" s="112"/>
      <c r="H9" s="107">
        <v>225</v>
      </c>
      <c r="I9" s="9"/>
    </row>
    <row r="10" spans="1:9" ht="16.5" customHeight="1" x14ac:dyDescent="0.2">
      <c r="A10" s="20" t="s">
        <v>34</v>
      </c>
      <c r="B10" s="12" t="s">
        <v>31</v>
      </c>
      <c r="C10" s="21" t="s">
        <v>1</v>
      </c>
      <c r="D10" s="113">
        <v>8760</v>
      </c>
      <c r="E10" s="112"/>
      <c r="F10" s="113">
        <v>8040</v>
      </c>
      <c r="G10" s="113"/>
      <c r="H10" s="112">
        <v>8760</v>
      </c>
      <c r="I10" s="9"/>
    </row>
    <row r="11" spans="1:9" ht="16.5" customHeight="1" x14ac:dyDescent="0.2">
      <c r="A11" s="20" t="s">
        <v>9</v>
      </c>
      <c r="B11" s="12" t="s">
        <v>36</v>
      </c>
      <c r="C11" s="21" t="s">
        <v>13</v>
      </c>
      <c r="D11" s="112"/>
      <c r="E11" s="112"/>
      <c r="F11" s="109">
        <v>9.6239999999999992E-2</v>
      </c>
      <c r="G11" s="107"/>
      <c r="H11" s="107">
        <v>9.6239999999999992E-2</v>
      </c>
      <c r="I11" s="9"/>
    </row>
    <row r="12" spans="1:9" s="99" customFormat="1" ht="25.5" customHeight="1" x14ac:dyDescent="0.2">
      <c r="A12" s="20" t="s">
        <v>32</v>
      </c>
      <c r="B12" s="12" t="s">
        <v>14</v>
      </c>
      <c r="C12" s="21" t="s">
        <v>18</v>
      </c>
      <c r="D12" s="112"/>
      <c r="E12" s="112"/>
      <c r="F12" s="112">
        <v>32.08</v>
      </c>
      <c r="G12" s="107"/>
      <c r="H12" s="112"/>
      <c r="I12" s="9"/>
    </row>
    <row r="13" spans="1:9" ht="15.75" customHeight="1" x14ac:dyDescent="0.2">
      <c r="A13" s="20" t="s">
        <v>33</v>
      </c>
      <c r="B13" s="12" t="s">
        <v>19</v>
      </c>
      <c r="C13" s="21" t="s">
        <v>20</v>
      </c>
      <c r="D13" s="112"/>
      <c r="E13" s="112"/>
      <c r="F13" s="112">
        <v>3</v>
      </c>
      <c r="G13" s="112"/>
      <c r="H13" s="112"/>
      <c r="I13" s="9"/>
    </row>
    <row r="14" spans="1:9" s="59" customFormat="1" ht="28.5" customHeight="1" x14ac:dyDescent="0.2">
      <c r="A14" s="20" t="s">
        <v>10</v>
      </c>
      <c r="B14" s="114" t="s">
        <v>63</v>
      </c>
      <c r="C14" s="21" t="s">
        <v>13</v>
      </c>
      <c r="D14" s="109">
        <v>1.0999999999999999E-2</v>
      </c>
      <c r="E14" s="112"/>
      <c r="F14" s="109">
        <v>7.8000000000000005E-3</v>
      </c>
      <c r="G14" s="112"/>
      <c r="H14" s="107">
        <v>1.8800000000000001E-2</v>
      </c>
      <c r="I14" s="9"/>
    </row>
    <row r="15" spans="1:9" s="99" customFormat="1" ht="28.5" customHeight="1" x14ac:dyDescent="0.2">
      <c r="A15" s="20" t="s">
        <v>32</v>
      </c>
      <c r="B15" s="12" t="s">
        <v>14</v>
      </c>
      <c r="C15" s="21" t="s">
        <v>18</v>
      </c>
      <c r="D15" s="115">
        <v>11</v>
      </c>
      <c r="E15" s="117"/>
      <c r="F15" s="116">
        <v>1.3</v>
      </c>
      <c r="G15" s="117"/>
      <c r="H15" s="107">
        <v>12.3</v>
      </c>
      <c r="I15" s="9"/>
    </row>
    <row r="16" spans="1:9" s="59" customFormat="1" ht="16.5" customHeight="1" x14ac:dyDescent="0.2">
      <c r="A16" s="20" t="s">
        <v>33</v>
      </c>
      <c r="B16" s="12" t="s">
        <v>19</v>
      </c>
      <c r="C16" s="21" t="s">
        <v>20</v>
      </c>
      <c r="D16" s="112">
        <v>1</v>
      </c>
      <c r="E16" s="112"/>
      <c r="F16" s="112">
        <v>6</v>
      </c>
      <c r="G16" s="112"/>
      <c r="H16" s="107">
        <v>7</v>
      </c>
      <c r="I16" s="9"/>
    </row>
    <row r="17" spans="1:9" ht="18" customHeight="1" x14ac:dyDescent="0.2">
      <c r="A17" s="20" t="s">
        <v>21</v>
      </c>
      <c r="B17" s="12" t="s">
        <v>56</v>
      </c>
      <c r="C17" s="21" t="s">
        <v>13</v>
      </c>
      <c r="D17" s="112"/>
      <c r="E17" s="112"/>
      <c r="F17" s="112"/>
      <c r="G17" s="112"/>
      <c r="H17" s="112"/>
      <c r="I17" s="9"/>
    </row>
    <row r="18" spans="1:9" ht="18" customHeight="1" x14ac:dyDescent="0.2">
      <c r="A18" s="20" t="s">
        <v>22</v>
      </c>
      <c r="B18" s="12" t="s">
        <v>37</v>
      </c>
      <c r="C18" s="21"/>
      <c r="D18" s="112"/>
      <c r="E18" s="112"/>
      <c r="F18" s="112"/>
      <c r="G18" s="112"/>
      <c r="H18" s="112"/>
      <c r="I18" s="9"/>
    </row>
    <row r="19" spans="1:9" s="99" customFormat="1" ht="15.75" customHeight="1" x14ac:dyDescent="0.2">
      <c r="A19" s="20" t="s">
        <v>32</v>
      </c>
      <c r="B19" s="12" t="s">
        <v>14</v>
      </c>
      <c r="C19" s="21" t="s">
        <v>18</v>
      </c>
      <c r="D19" s="112"/>
      <c r="E19" s="112"/>
      <c r="F19" s="112"/>
      <c r="G19" s="112"/>
      <c r="H19" s="112"/>
      <c r="I19" s="9"/>
    </row>
    <row r="20" spans="1:9" ht="15.75" customHeight="1" x14ac:dyDescent="0.2">
      <c r="A20" s="20" t="s">
        <v>33</v>
      </c>
      <c r="B20" s="12" t="s">
        <v>19</v>
      </c>
      <c r="C20" s="21" t="s">
        <v>20</v>
      </c>
      <c r="D20" s="112"/>
      <c r="E20" s="112"/>
      <c r="F20" s="112"/>
      <c r="G20" s="112"/>
      <c r="H20" s="112"/>
      <c r="I20" s="9"/>
    </row>
    <row r="21" spans="1:9" ht="15.75" customHeight="1" x14ac:dyDescent="0.2">
      <c r="A21" s="20" t="s">
        <v>23</v>
      </c>
      <c r="B21" s="12" t="s">
        <v>37</v>
      </c>
      <c r="C21" s="21"/>
      <c r="D21" s="112"/>
      <c r="E21" s="112"/>
      <c r="F21" s="112"/>
      <c r="G21" s="112"/>
      <c r="H21" s="112"/>
      <c r="I21" s="9"/>
    </row>
    <row r="22" spans="1:9" s="99" customFormat="1" ht="14.25" customHeight="1" x14ac:dyDescent="0.2">
      <c r="A22" s="20" t="s">
        <v>32</v>
      </c>
      <c r="B22" s="12" t="s">
        <v>14</v>
      </c>
      <c r="C22" s="21" t="s">
        <v>18</v>
      </c>
      <c r="D22" s="112"/>
      <c r="E22" s="112"/>
      <c r="F22" s="112"/>
      <c r="G22" s="112"/>
      <c r="H22" s="112"/>
      <c r="I22" s="9"/>
    </row>
    <row r="23" spans="1:9" ht="14.25" customHeight="1" x14ac:dyDescent="0.2">
      <c r="A23" s="20" t="s">
        <v>33</v>
      </c>
      <c r="B23" s="12" t="s">
        <v>19</v>
      </c>
      <c r="C23" s="21" t="s">
        <v>20</v>
      </c>
      <c r="D23" s="112"/>
      <c r="E23" s="112"/>
      <c r="F23" s="112"/>
      <c r="G23" s="112"/>
      <c r="H23" s="112"/>
      <c r="I23" s="9"/>
    </row>
    <row r="24" spans="1:9" ht="13.5" customHeight="1" x14ac:dyDescent="0.2">
      <c r="A24" s="20" t="s">
        <v>38</v>
      </c>
      <c r="B24" s="12" t="s">
        <v>0</v>
      </c>
      <c r="C24" s="21"/>
      <c r="D24" s="112"/>
      <c r="E24" s="112"/>
      <c r="F24" s="112"/>
      <c r="G24" s="112"/>
      <c r="H24" s="112"/>
      <c r="I24" s="9"/>
    </row>
    <row r="25" spans="1:9" ht="15.75" customHeight="1" x14ac:dyDescent="0.2">
      <c r="A25" s="20" t="s">
        <v>24</v>
      </c>
      <c r="B25" s="12" t="s">
        <v>39</v>
      </c>
      <c r="C25" s="21" t="s">
        <v>13</v>
      </c>
      <c r="D25" s="112"/>
      <c r="E25" s="112"/>
      <c r="F25" s="112"/>
      <c r="G25" s="112"/>
      <c r="H25" s="112"/>
      <c r="I25" s="9"/>
    </row>
    <row r="26" spans="1:9" ht="15.75" customHeight="1" x14ac:dyDescent="0.2">
      <c r="A26" s="20" t="s">
        <v>25</v>
      </c>
      <c r="B26" s="114" t="s">
        <v>64</v>
      </c>
      <c r="C26" s="21" t="s">
        <v>13</v>
      </c>
      <c r="D26" s="112"/>
      <c r="E26" s="112"/>
      <c r="F26" s="109">
        <v>0.30175567999999997</v>
      </c>
      <c r="G26" s="112"/>
      <c r="H26" s="112"/>
      <c r="I26" s="9"/>
    </row>
    <row r="27" spans="1:9" s="99" customFormat="1" ht="24" customHeight="1" x14ac:dyDescent="0.2">
      <c r="A27" s="20" t="s">
        <v>32</v>
      </c>
      <c r="B27" s="12" t="s">
        <v>14</v>
      </c>
      <c r="C27" s="21" t="s">
        <v>26</v>
      </c>
      <c r="D27" s="112"/>
      <c r="E27" s="112"/>
      <c r="F27" s="112">
        <v>2.1040000000000001</v>
      </c>
      <c r="G27" s="112"/>
      <c r="H27" s="112"/>
      <c r="I27" s="9"/>
    </row>
    <row r="28" spans="1:9" x14ac:dyDescent="0.2">
      <c r="A28" s="20" t="s">
        <v>33</v>
      </c>
      <c r="B28" s="12" t="s">
        <v>27</v>
      </c>
      <c r="C28" s="21" t="s">
        <v>54</v>
      </c>
      <c r="D28" s="112"/>
      <c r="E28" s="112"/>
      <c r="F28" s="109">
        <v>143.41999999999999</v>
      </c>
      <c r="G28" s="112"/>
      <c r="H28" s="112"/>
      <c r="I28" s="9"/>
    </row>
    <row r="29" spans="1:9" ht="13.5" customHeight="1" x14ac:dyDescent="0.2">
      <c r="A29" s="20" t="s">
        <v>40</v>
      </c>
      <c r="B29" s="12" t="s">
        <v>0</v>
      </c>
      <c r="C29" s="21" t="s">
        <v>13</v>
      </c>
      <c r="D29" s="112"/>
      <c r="E29" s="112"/>
      <c r="F29" s="107"/>
      <c r="G29" s="112"/>
      <c r="H29" s="112"/>
      <c r="I29" s="9"/>
    </row>
    <row r="30" spans="1:9" ht="15" customHeight="1" x14ac:dyDescent="0.2">
      <c r="A30" s="20" t="s">
        <v>28</v>
      </c>
      <c r="B30" s="12" t="s">
        <v>45</v>
      </c>
      <c r="C30" s="21"/>
      <c r="D30" s="107">
        <v>3.9717661817600001</v>
      </c>
      <c r="E30" s="111"/>
      <c r="F30" s="107">
        <v>1.0201046</v>
      </c>
      <c r="G30" s="107">
        <v>10.217549999999999</v>
      </c>
      <c r="H30" s="107">
        <v>15.209420781759999</v>
      </c>
      <c r="I30" s="9"/>
    </row>
    <row r="31" spans="1:9" ht="15" customHeight="1" x14ac:dyDescent="0.2">
      <c r="A31" s="20" t="s">
        <v>48</v>
      </c>
      <c r="B31" s="12" t="s">
        <v>47</v>
      </c>
      <c r="C31" s="21"/>
      <c r="D31" s="109">
        <v>3.9717661817600001</v>
      </c>
      <c r="E31" s="107"/>
      <c r="F31" s="107">
        <v>1.0201046</v>
      </c>
      <c r="G31" s="107"/>
      <c r="H31" s="107">
        <v>4.9918707817600003</v>
      </c>
      <c r="I31" s="9"/>
    </row>
    <row r="32" spans="1:9" s="99" customFormat="1" x14ac:dyDescent="0.2">
      <c r="A32" s="20" t="s">
        <v>32</v>
      </c>
      <c r="B32" s="12" t="s">
        <v>14</v>
      </c>
      <c r="C32" s="21" t="s">
        <v>55</v>
      </c>
      <c r="D32" s="108">
        <v>1.556</v>
      </c>
      <c r="E32" s="107"/>
      <c r="F32" s="108">
        <v>1</v>
      </c>
      <c r="G32" s="118"/>
      <c r="H32" s="118"/>
      <c r="I32" s="9"/>
    </row>
    <row r="33" spans="1:9" x14ac:dyDescent="0.2">
      <c r="A33" s="20" t="s">
        <v>33</v>
      </c>
      <c r="B33" s="12" t="s">
        <v>29</v>
      </c>
      <c r="C33" s="21"/>
      <c r="D33" s="107">
        <v>1</v>
      </c>
      <c r="E33" s="112"/>
      <c r="F33" s="107">
        <v>1</v>
      </c>
      <c r="G33" s="112"/>
      <c r="H33" s="112"/>
      <c r="I33" s="9"/>
    </row>
    <row r="34" spans="1:9" x14ac:dyDescent="0.2">
      <c r="A34" s="20" t="s">
        <v>34</v>
      </c>
      <c r="B34" s="12" t="s">
        <v>46</v>
      </c>
      <c r="C34" s="21" t="s">
        <v>13</v>
      </c>
      <c r="D34" s="109">
        <v>255.254896</v>
      </c>
      <c r="E34" s="107"/>
      <c r="F34" s="107">
        <v>102.01046000000001</v>
      </c>
      <c r="G34" s="107">
        <v>17.061399999999999</v>
      </c>
      <c r="H34" s="107">
        <v>374.32675599999999</v>
      </c>
      <c r="I34" s="9"/>
    </row>
    <row r="35" spans="1:9" ht="16.5" customHeight="1" x14ac:dyDescent="0.2">
      <c r="A35" s="20" t="s">
        <v>43</v>
      </c>
      <c r="B35" s="12" t="s">
        <v>42</v>
      </c>
      <c r="C35" s="21" t="s">
        <v>13</v>
      </c>
      <c r="D35" s="112"/>
      <c r="E35" s="112"/>
      <c r="F35" s="112"/>
      <c r="G35" s="110">
        <v>10.217549999999999</v>
      </c>
      <c r="H35" s="107">
        <v>10.217549999999999</v>
      </c>
      <c r="I35" s="9"/>
    </row>
    <row r="36" spans="1:9" s="99" customFormat="1" ht="27.75" customHeight="1" x14ac:dyDescent="0.2">
      <c r="A36" s="20" t="s">
        <v>32</v>
      </c>
      <c r="B36" s="12" t="s">
        <v>14</v>
      </c>
      <c r="C36" s="21" t="s">
        <v>44</v>
      </c>
      <c r="D36" s="112"/>
      <c r="E36" s="112"/>
      <c r="F36" s="112"/>
      <c r="G36" s="108">
        <v>0.185</v>
      </c>
      <c r="H36" s="112"/>
      <c r="I36" s="9"/>
    </row>
    <row r="37" spans="1:9" ht="14.25" customHeight="1" x14ac:dyDescent="0.2">
      <c r="A37" s="20" t="s">
        <v>33</v>
      </c>
      <c r="B37" s="12" t="s">
        <v>30</v>
      </c>
      <c r="C37" s="21" t="s">
        <v>54</v>
      </c>
      <c r="D37" s="112"/>
      <c r="E37" s="112"/>
      <c r="F37" s="112"/>
      <c r="G37" s="112">
        <v>55.23</v>
      </c>
      <c r="H37" s="112"/>
      <c r="I37" s="9"/>
    </row>
    <row r="38" spans="1:9" ht="16.5" customHeight="1" x14ac:dyDescent="0.2">
      <c r="A38" s="20" t="s">
        <v>4</v>
      </c>
      <c r="B38" s="12" t="s">
        <v>41</v>
      </c>
      <c r="C38" s="21" t="s">
        <v>13</v>
      </c>
      <c r="D38" s="112"/>
      <c r="E38" s="112"/>
      <c r="F38" s="112"/>
      <c r="G38" s="112"/>
      <c r="H38" s="112"/>
      <c r="I38" s="9"/>
    </row>
    <row r="39" spans="1:9" ht="16.5" customHeight="1" x14ac:dyDescent="0.2">
      <c r="A39" s="20" t="s">
        <v>5</v>
      </c>
      <c r="B39" s="12" t="s">
        <v>65</v>
      </c>
      <c r="C39" s="21" t="s">
        <v>13</v>
      </c>
      <c r="D39" s="107">
        <v>0.02</v>
      </c>
      <c r="E39" s="107"/>
      <c r="F39" s="107">
        <v>0.06</v>
      </c>
      <c r="G39" s="107">
        <v>0.01</v>
      </c>
      <c r="H39" s="107">
        <v>0.09</v>
      </c>
      <c r="I39" s="9"/>
    </row>
    <row r="40" spans="1:9" ht="16.5" customHeight="1" x14ac:dyDescent="0.2">
      <c r="A40" s="20" t="s">
        <v>6</v>
      </c>
      <c r="B40" s="12" t="s">
        <v>51</v>
      </c>
      <c r="C40" s="21" t="s">
        <v>13</v>
      </c>
      <c r="D40" s="125">
        <v>11.577999999999999</v>
      </c>
      <c r="E40" s="125"/>
      <c r="F40" s="126">
        <v>2.65</v>
      </c>
      <c r="G40" s="126">
        <v>1.4039999999999999</v>
      </c>
      <c r="H40" s="127">
        <v>15.632</v>
      </c>
      <c r="I40" s="9"/>
    </row>
    <row r="41" spans="1:9" ht="15.75" customHeight="1" x14ac:dyDescent="0.2">
      <c r="A41" s="15"/>
      <c r="B41" s="16"/>
      <c r="C41" s="17"/>
      <c r="D41" s="18"/>
      <c r="E41" s="120"/>
      <c r="F41" s="18"/>
      <c r="G41" s="18"/>
      <c r="H41" s="18"/>
      <c r="I41" s="9"/>
    </row>
    <row r="42" spans="1:9" ht="15.75" hidden="1" customHeight="1" x14ac:dyDescent="0.2">
      <c r="A42" s="131" t="s">
        <v>67</v>
      </c>
      <c r="B42" s="131"/>
      <c r="C42" s="131"/>
      <c r="D42" s="22">
        <f>D40/H40*H42</f>
        <v>3.0974408904810646</v>
      </c>
      <c r="E42" s="22"/>
      <c r="F42" s="23">
        <f>F40/H40*H42</f>
        <v>0.70894959058341867</v>
      </c>
      <c r="G42" s="23">
        <f>G40/H40*H42</f>
        <v>0.37560951893551692</v>
      </c>
      <c r="H42" s="96">
        <v>4.1820000000000004</v>
      </c>
      <c r="I42" s="9"/>
    </row>
    <row r="43" spans="1:9" ht="15.75" hidden="1" customHeight="1" x14ac:dyDescent="0.2">
      <c r="A43" s="132" t="s">
        <v>66</v>
      </c>
      <c r="B43" s="132"/>
      <c r="C43" s="132"/>
      <c r="D43" s="23">
        <f>D40-D42</f>
        <v>8.4805591095189357</v>
      </c>
      <c r="E43" s="22"/>
      <c r="F43" s="23">
        <f>F40-F42</f>
        <v>1.9410504094165812</v>
      </c>
      <c r="G43" s="23">
        <f>G40-G42</f>
        <v>1.0283904810644831</v>
      </c>
      <c r="H43" s="121">
        <f>H40-H42</f>
        <v>11.45</v>
      </c>
      <c r="I43" s="9"/>
    </row>
    <row r="44" spans="1:9" x14ac:dyDescent="0.2">
      <c r="A44" s="14"/>
      <c r="B44" s="122"/>
      <c r="C44" s="98"/>
      <c r="D44" s="123"/>
      <c r="E44" s="123"/>
      <c r="F44" s="123"/>
      <c r="G44" s="123"/>
      <c r="H44" s="124"/>
      <c r="I44" s="14"/>
    </row>
    <row r="45" spans="1:9" x14ac:dyDescent="0.2">
      <c r="A45" s="3"/>
      <c r="B45" s="6"/>
      <c r="C45" s="4"/>
      <c r="D45" s="3"/>
      <c r="E45" s="3"/>
      <c r="F45" s="3"/>
      <c r="G45" s="3"/>
      <c r="H45" s="3"/>
      <c r="I45" s="3"/>
    </row>
    <row r="46" spans="1:9" x14ac:dyDescent="0.2">
      <c r="A46" s="3"/>
      <c r="B46" s="6"/>
      <c r="C46" s="4"/>
      <c r="D46" s="3"/>
      <c r="E46" s="3"/>
      <c r="F46" s="3"/>
      <c r="G46" s="3"/>
      <c r="H46" s="3"/>
      <c r="I46" s="3"/>
    </row>
    <row r="47" spans="1:9" x14ac:dyDescent="0.2">
      <c r="A47" s="3"/>
      <c r="B47" s="6"/>
      <c r="C47" s="4"/>
      <c r="D47" s="3"/>
      <c r="E47" s="3"/>
      <c r="F47" s="3"/>
      <c r="G47" s="3"/>
      <c r="H47" s="3"/>
      <c r="I47" s="3"/>
    </row>
    <row r="48" spans="1:9" x14ac:dyDescent="0.2">
      <c r="A48" s="3"/>
      <c r="B48" s="6"/>
      <c r="C48" s="4"/>
      <c r="D48" s="3"/>
      <c r="E48" s="3"/>
      <c r="F48" s="3"/>
      <c r="G48" s="3"/>
      <c r="H48" s="3"/>
      <c r="I48" s="3"/>
    </row>
    <row r="49" spans="1:9" x14ac:dyDescent="0.2">
      <c r="A49" s="3"/>
      <c r="B49" s="6"/>
      <c r="C49" s="4"/>
      <c r="D49" s="3"/>
      <c r="E49" s="3"/>
      <c r="F49" s="3"/>
      <c r="G49" s="3"/>
      <c r="H49" s="3"/>
      <c r="I49" s="3"/>
    </row>
    <row r="50" spans="1:9" x14ac:dyDescent="0.2">
      <c r="A50" s="3"/>
      <c r="B50" s="6"/>
      <c r="C50" s="4"/>
      <c r="D50" s="3"/>
      <c r="E50" s="3"/>
      <c r="F50" s="3"/>
      <c r="G50" s="3"/>
      <c r="H50" s="3"/>
      <c r="I50" s="3"/>
    </row>
    <row r="51" spans="1:9" x14ac:dyDescent="0.2">
      <c r="A51" s="3"/>
      <c r="B51" s="6"/>
      <c r="C51" s="4"/>
      <c r="D51" s="3"/>
      <c r="E51" s="3"/>
      <c r="F51" s="3"/>
      <c r="G51" s="3"/>
      <c r="H51" s="3"/>
      <c r="I51" s="3"/>
    </row>
    <row r="52" spans="1:9" x14ac:dyDescent="0.2">
      <c r="A52" s="3"/>
      <c r="B52" s="6"/>
      <c r="C52" s="4"/>
      <c r="D52" s="3"/>
      <c r="E52" s="3"/>
      <c r="F52" s="3"/>
      <c r="G52" s="3"/>
      <c r="H52" s="3"/>
      <c r="I52" s="3"/>
    </row>
    <row r="53" spans="1:9" x14ac:dyDescent="0.2">
      <c r="A53" s="3"/>
      <c r="B53" s="6"/>
      <c r="C53" s="4"/>
      <c r="D53" s="3"/>
      <c r="E53" s="3"/>
      <c r="F53" s="3"/>
      <c r="G53" s="3"/>
      <c r="H53" s="3"/>
      <c r="I53" s="3"/>
    </row>
    <row r="54" spans="1:9" x14ac:dyDescent="0.2">
      <c r="A54" s="3"/>
      <c r="B54" s="6"/>
      <c r="C54" s="4"/>
      <c r="D54" s="3"/>
      <c r="E54" s="3"/>
      <c r="F54" s="3"/>
      <c r="G54" s="3"/>
      <c r="H54" s="3"/>
      <c r="I54" s="3"/>
    </row>
    <row r="55" spans="1:9" x14ac:dyDescent="0.2">
      <c r="A55" s="3"/>
      <c r="B55" s="6"/>
      <c r="C55" s="4"/>
      <c r="D55" s="3"/>
      <c r="E55" s="3"/>
      <c r="F55" s="3"/>
      <c r="G55" s="3"/>
      <c r="H55" s="3"/>
      <c r="I55" s="3"/>
    </row>
    <row r="56" spans="1:9" x14ac:dyDescent="0.2">
      <c r="A56" s="3"/>
      <c r="B56" s="6"/>
      <c r="C56" s="4"/>
      <c r="D56" s="3"/>
      <c r="E56" s="3"/>
      <c r="F56" s="3"/>
      <c r="G56" s="3"/>
      <c r="H56" s="3"/>
      <c r="I56" s="3"/>
    </row>
    <row r="57" spans="1:9" x14ac:dyDescent="0.2">
      <c r="A57" s="3"/>
      <c r="B57" s="6"/>
      <c r="C57" s="4"/>
      <c r="D57" s="3"/>
      <c r="E57" s="3"/>
      <c r="F57" s="3"/>
      <c r="G57" s="3"/>
      <c r="H57" s="3"/>
      <c r="I57" s="3"/>
    </row>
    <row r="58" spans="1:9" x14ac:dyDescent="0.2">
      <c r="A58" s="3"/>
      <c r="B58" s="6"/>
      <c r="C58" s="4"/>
      <c r="D58" s="3"/>
      <c r="E58" s="3"/>
      <c r="F58" s="3"/>
      <c r="G58" s="3"/>
      <c r="H58" s="3"/>
      <c r="I58" s="3"/>
    </row>
    <row r="59" spans="1:9" x14ac:dyDescent="0.2">
      <c r="A59" s="3"/>
      <c r="B59" s="6"/>
      <c r="C59" s="4"/>
      <c r="D59" s="3"/>
      <c r="E59" s="3"/>
      <c r="F59" s="3"/>
      <c r="G59" s="3"/>
      <c r="H59" s="3"/>
      <c r="I59" s="3"/>
    </row>
    <row r="60" spans="1:9" x14ac:dyDescent="0.2">
      <c r="A60" s="3"/>
      <c r="B60" s="6"/>
      <c r="C60" s="4"/>
      <c r="D60" s="3"/>
      <c r="E60" s="3"/>
      <c r="F60" s="3"/>
      <c r="G60" s="3"/>
      <c r="H60" s="3"/>
      <c r="I60" s="3"/>
    </row>
    <row r="61" spans="1:9" x14ac:dyDescent="0.2">
      <c r="A61" s="3"/>
      <c r="B61" s="6"/>
      <c r="C61" s="4"/>
      <c r="D61" s="3"/>
      <c r="E61" s="3"/>
      <c r="F61" s="3"/>
      <c r="G61" s="3"/>
      <c r="H61" s="3"/>
      <c r="I61" s="3"/>
    </row>
    <row r="62" spans="1:9" x14ac:dyDescent="0.2">
      <c r="A62" s="3"/>
      <c r="B62" s="6"/>
      <c r="C62" s="4"/>
      <c r="D62" s="3"/>
      <c r="E62" s="3"/>
      <c r="F62" s="3"/>
      <c r="G62" s="3"/>
      <c r="H62" s="3"/>
      <c r="I62" s="3"/>
    </row>
    <row r="63" spans="1:9" x14ac:dyDescent="0.2">
      <c r="A63" s="3"/>
      <c r="B63" s="6"/>
      <c r="C63" s="4"/>
      <c r="D63" s="3"/>
      <c r="E63" s="3"/>
      <c r="F63" s="3"/>
      <c r="G63" s="3"/>
      <c r="H63" s="3"/>
      <c r="I63" s="3"/>
    </row>
    <row r="64" spans="1:9" x14ac:dyDescent="0.2">
      <c r="A64" s="3"/>
      <c r="B64" s="6"/>
      <c r="C64" s="4"/>
      <c r="D64" s="3"/>
      <c r="E64" s="3"/>
      <c r="F64" s="3"/>
      <c r="G64" s="3"/>
      <c r="H64" s="3"/>
      <c r="I64" s="3"/>
    </row>
    <row r="65" spans="1:9" x14ac:dyDescent="0.2">
      <c r="A65" s="3"/>
      <c r="B65" s="6"/>
      <c r="C65" s="4"/>
      <c r="D65" s="3"/>
      <c r="E65" s="3"/>
      <c r="F65" s="3"/>
      <c r="G65" s="3"/>
      <c r="H65" s="3"/>
      <c r="I65" s="3"/>
    </row>
    <row r="66" spans="1:9" x14ac:dyDescent="0.2">
      <c r="A66" s="3"/>
      <c r="B66" s="6"/>
      <c r="C66" s="4"/>
      <c r="D66" s="3"/>
      <c r="E66" s="3"/>
      <c r="F66" s="3"/>
      <c r="G66" s="3"/>
      <c r="H66" s="3"/>
      <c r="I66" s="3"/>
    </row>
    <row r="67" spans="1:9" x14ac:dyDescent="0.2">
      <c r="A67" s="3"/>
      <c r="B67" s="6"/>
      <c r="C67" s="4"/>
      <c r="D67" s="3"/>
      <c r="E67" s="3"/>
      <c r="F67" s="3"/>
      <c r="G67" s="3"/>
      <c r="H67" s="3"/>
      <c r="I67" s="3"/>
    </row>
    <row r="68" spans="1:9" x14ac:dyDescent="0.2">
      <c r="A68" s="3"/>
      <c r="B68" s="6"/>
      <c r="C68" s="4"/>
      <c r="D68" s="3"/>
      <c r="E68" s="3"/>
      <c r="F68" s="3"/>
      <c r="G68" s="3"/>
      <c r="H68" s="3"/>
      <c r="I68" s="3"/>
    </row>
    <row r="69" spans="1:9" x14ac:dyDescent="0.2">
      <c r="A69" s="3"/>
      <c r="B69" s="6"/>
      <c r="C69" s="4"/>
      <c r="D69" s="3"/>
      <c r="E69" s="3"/>
      <c r="F69" s="3"/>
      <c r="G69" s="3"/>
      <c r="H69" s="3"/>
      <c r="I69" s="3"/>
    </row>
    <row r="70" spans="1:9" x14ac:dyDescent="0.2">
      <c r="A70" s="3"/>
      <c r="B70" s="6"/>
      <c r="C70" s="4"/>
      <c r="D70" s="3"/>
      <c r="E70" s="3"/>
      <c r="F70" s="3"/>
      <c r="G70" s="3"/>
      <c r="H70" s="3"/>
      <c r="I70" s="3"/>
    </row>
    <row r="71" spans="1:9" x14ac:dyDescent="0.2">
      <c r="A71" s="3"/>
      <c r="B71" s="6"/>
      <c r="C71" s="4"/>
      <c r="D71" s="3"/>
      <c r="E71" s="3"/>
      <c r="F71" s="3"/>
      <c r="G71" s="3"/>
      <c r="H71" s="3"/>
      <c r="I71" s="3"/>
    </row>
    <row r="72" spans="1:9" x14ac:dyDescent="0.2">
      <c r="A72" s="3"/>
      <c r="B72" s="6"/>
      <c r="C72" s="4"/>
      <c r="D72" s="3"/>
      <c r="E72" s="3"/>
      <c r="F72" s="3"/>
      <c r="G72" s="3"/>
      <c r="H72" s="3"/>
      <c r="I72" s="3"/>
    </row>
    <row r="73" spans="1:9" x14ac:dyDescent="0.2">
      <c r="A73" s="3"/>
      <c r="B73" s="6"/>
      <c r="C73" s="4"/>
      <c r="D73" s="3"/>
      <c r="E73" s="3"/>
      <c r="F73" s="3"/>
      <c r="G73" s="3"/>
      <c r="H73" s="3"/>
      <c r="I73" s="3"/>
    </row>
    <row r="74" spans="1:9" x14ac:dyDescent="0.2">
      <c r="A74" s="3"/>
      <c r="B74" s="6"/>
      <c r="C74" s="4"/>
      <c r="D74" s="3"/>
      <c r="E74" s="3"/>
      <c r="F74" s="3"/>
      <c r="G74" s="3"/>
      <c r="H74" s="3"/>
      <c r="I74" s="3"/>
    </row>
    <row r="75" spans="1:9" x14ac:dyDescent="0.2">
      <c r="A75" s="3"/>
      <c r="B75" s="6"/>
      <c r="C75" s="4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7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7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7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7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7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7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7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7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7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7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7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7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7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7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7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7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7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7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7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7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7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7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7"/>
      <c r="D98" s="3"/>
      <c r="E98" s="3"/>
      <c r="F98" s="3"/>
      <c r="G98" s="3"/>
      <c r="H98" s="3"/>
      <c r="I98" s="3"/>
    </row>
    <row r="99" spans="1:9" x14ac:dyDescent="0.2">
      <c r="A99" s="3"/>
      <c r="B99" s="3"/>
      <c r="C99" s="7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7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7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7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7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7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7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7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7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7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">
      <c r="A508" s="3"/>
      <c r="B508" s="3"/>
      <c r="C508" s="3"/>
      <c r="D508" s="3"/>
      <c r="E508" s="3"/>
      <c r="F508" s="3"/>
      <c r="G508" s="3"/>
      <c r="H508" s="3"/>
      <c r="I508" s="3"/>
    </row>
    <row r="509" spans="1:9" x14ac:dyDescent="0.2">
      <c r="A509" s="3"/>
      <c r="B509" s="3"/>
      <c r="C509" s="3"/>
      <c r="D509" s="3"/>
      <c r="E509" s="3"/>
      <c r="F509" s="3"/>
      <c r="G509" s="3"/>
      <c r="H509" s="3"/>
      <c r="I509" s="3"/>
    </row>
    <row r="510" spans="1:9" x14ac:dyDescent="0.2">
      <c r="A510" s="3"/>
      <c r="B510" s="3"/>
      <c r="C510" s="3"/>
      <c r="D510" s="3"/>
      <c r="E510" s="3"/>
      <c r="F510" s="3"/>
      <c r="G510" s="3"/>
      <c r="H510" s="3"/>
      <c r="I510" s="3"/>
    </row>
    <row r="511" spans="1:9" x14ac:dyDescent="0.2">
      <c r="A511" s="3"/>
      <c r="B511" s="3"/>
      <c r="C511" s="3"/>
      <c r="D511" s="3"/>
      <c r="E511" s="3"/>
      <c r="F511" s="3"/>
      <c r="G511" s="3"/>
      <c r="H511" s="3"/>
      <c r="I511" s="3"/>
    </row>
    <row r="512" spans="1:9" x14ac:dyDescent="0.2">
      <c r="A512" s="3"/>
      <c r="B512" s="3"/>
      <c r="C512" s="3"/>
      <c r="D512" s="3"/>
      <c r="E512" s="3"/>
      <c r="F512" s="3"/>
      <c r="G512" s="3"/>
      <c r="H512" s="3"/>
      <c r="I512" s="3"/>
    </row>
    <row r="513" spans="1:9" x14ac:dyDescent="0.2">
      <c r="A513" s="3"/>
      <c r="B513" s="3"/>
      <c r="C513" s="3"/>
      <c r="D513" s="3"/>
      <c r="E513" s="3"/>
      <c r="F513" s="3"/>
      <c r="G513" s="3"/>
      <c r="H513" s="3"/>
      <c r="I513" s="3"/>
    </row>
    <row r="514" spans="1:9" x14ac:dyDescent="0.2">
      <c r="A514" s="3"/>
      <c r="B514" s="3"/>
      <c r="C514" s="3"/>
      <c r="D514" s="3"/>
      <c r="E514" s="3"/>
      <c r="F514" s="3"/>
      <c r="G514" s="3"/>
      <c r="H514" s="3"/>
      <c r="I514" s="3"/>
    </row>
    <row r="515" spans="1:9" x14ac:dyDescent="0.2">
      <c r="A515" s="3"/>
      <c r="B515" s="3"/>
      <c r="C515" s="3"/>
      <c r="D515" s="3"/>
      <c r="E515" s="3"/>
      <c r="F515" s="3"/>
      <c r="G515" s="3"/>
      <c r="H515" s="3"/>
      <c r="I515" s="3"/>
    </row>
    <row r="516" spans="1:9" x14ac:dyDescent="0.2">
      <c r="A516" s="3"/>
      <c r="B516" s="3"/>
      <c r="C516" s="3"/>
      <c r="D516" s="3"/>
      <c r="E516" s="3"/>
      <c r="F516" s="3"/>
      <c r="G516" s="3"/>
      <c r="H516" s="3"/>
      <c r="I516" s="3"/>
    </row>
    <row r="517" spans="1:9" x14ac:dyDescent="0.2">
      <c r="A517" s="3"/>
      <c r="B517" s="3"/>
      <c r="C517" s="3"/>
      <c r="D517" s="3"/>
      <c r="E517" s="3"/>
      <c r="F517" s="3"/>
      <c r="G517" s="3"/>
      <c r="H517" s="3"/>
      <c r="I517" s="3"/>
    </row>
    <row r="518" spans="1:9" x14ac:dyDescent="0.2">
      <c r="A518" s="3"/>
      <c r="B518" s="3"/>
      <c r="C518" s="3"/>
      <c r="D518" s="3"/>
      <c r="E518" s="3"/>
      <c r="F518" s="3"/>
      <c r="G518" s="3"/>
      <c r="H518" s="3"/>
      <c r="I518" s="3"/>
    </row>
    <row r="519" spans="1:9" x14ac:dyDescent="0.2">
      <c r="A519" s="3"/>
      <c r="B519" s="3"/>
      <c r="C519" s="3"/>
      <c r="D519" s="3"/>
      <c r="E519" s="3"/>
      <c r="F519" s="3"/>
      <c r="G519" s="3"/>
      <c r="H519" s="3"/>
      <c r="I519" s="3"/>
    </row>
    <row r="520" spans="1:9" x14ac:dyDescent="0.2">
      <c r="A520" s="3"/>
      <c r="B520" s="3"/>
      <c r="C520" s="3"/>
      <c r="D520" s="3"/>
      <c r="E520" s="3"/>
      <c r="F520" s="3"/>
      <c r="G520" s="3"/>
      <c r="H520" s="3"/>
      <c r="I520" s="3"/>
    </row>
    <row r="521" spans="1:9" x14ac:dyDescent="0.2">
      <c r="A521" s="3"/>
      <c r="B521" s="3"/>
      <c r="C521" s="3"/>
      <c r="D521" s="3"/>
      <c r="E521" s="3"/>
      <c r="F521" s="3"/>
      <c r="G521" s="3"/>
      <c r="H521" s="3"/>
      <c r="I521" s="3"/>
    </row>
    <row r="522" spans="1:9" x14ac:dyDescent="0.2">
      <c r="A522" s="3"/>
      <c r="B522" s="3"/>
      <c r="C522" s="3"/>
      <c r="D522" s="3"/>
      <c r="E522" s="3"/>
      <c r="F522" s="3"/>
      <c r="G522" s="3"/>
      <c r="H522" s="3"/>
      <c r="I522" s="3"/>
    </row>
    <row r="523" spans="1:9" x14ac:dyDescent="0.2">
      <c r="A523" s="3"/>
      <c r="B523" s="3"/>
      <c r="C523" s="3"/>
      <c r="D523" s="3"/>
      <c r="E523" s="3"/>
      <c r="F523" s="3"/>
      <c r="G523" s="3"/>
      <c r="H523" s="3"/>
      <c r="I523" s="3"/>
    </row>
    <row r="524" spans="1:9" x14ac:dyDescent="0.2">
      <c r="A524" s="3"/>
      <c r="B524" s="3"/>
      <c r="C524" s="3"/>
      <c r="D524" s="3"/>
      <c r="E524" s="3"/>
      <c r="F524" s="3"/>
      <c r="G524" s="3"/>
      <c r="H524" s="3"/>
      <c r="I524" s="3"/>
    </row>
    <row r="525" spans="1:9" x14ac:dyDescent="0.2">
      <c r="A525" s="3"/>
      <c r="B525" s="3"/>
      <c r="C525" s="3"/>
      <c r="D525" s="3"/>
      <c r="E525" s="3"/>
      <c r="F525" s="3"/>
      <c r="G525" s="3"/>
      <c r="H525" s="3"/>
      <c r="I525" s="3"/>
    </row>
    <row r="526" spans="1:9" x14ac:dyDescent="0.2">
      <c r="A526" s="3"/>
      <c r="B526" s="3"/>
      <c r="C526" s="3"/>
      <c r="D526" s="3"/>
      <c r="E526" s="3"/>
      <c r="F526" s="3"/>
      <c r="G526" s="3"/>
      <c r="H526" s="3"/>
      <c r="I526" s="3"/>
    </row>
    <row r="527" spans="1:9" x14ac:dyDescent="0.2">
      <c r="A527" s="3"/>
      <c r="B527" s="3"/>
      <c r="C527" s="3"/>
      <c r="D527" s="3"/>
      <c r="E527" s="3"/>
      <c r="F527" s="3"/>
      <c r="G527" s="3"/>
      <c r="H527" s="3"/>
      <c r="I527" s="3"/>
    </row>
    <row r="528" spans="1:9" x14ac:dyDescent="0.2">
      <c r="A528" s="3"/>
      <c r="B528" s="3"/>
      <c r="C528" s="3"/>
      <c r="D528" s="3"/>
      <c r="E528" s="3"/>
      <c r="F528" s="3"/>
      <c r="G528" s="3"/>
      <c r="H528" s="3"/>
      <c r="I528" s="3"/>
    </row>
    <row r="529" spans="1:9" x14ac:dyDescent="0.2">
      <c r="A529" s="3"/>
      <c r="B529" s="3"/>
      <c r="C529" s="3"/>
      <c r="D529" s="3"/>
      <c r="E529" s="3"/>
      <c r="F529" s="3"/>
      <c r="G529" s="3"/>
      <c r="H529" s="3"/>
      <c r="I529" s="3"/>
    </row>
    <row r="530" spans="1:9" x14ac:dyDescent="0.2">
      <c r="A530" s="3"/>
      <c r="B530" s="3"/>
      <c r="C530" s="3"/>
      <c r="D530" s="3"/>
      <c r="E530" s="3"/>
      <c r="F530" s="3"/>
      <c r="G530" s="3"/>
      <c r="H530" s="3"/>
      <c r="I530" s="3"/>
    </row>
    <row r="531" spans="1:9" x14ac:dyDescent="0.2">
      <c r="A531" s="3"/>
      <c r="B531" s="3"/>
      <c r="C531" s="3"/>
      <c r="D531" s="3"/>
      <c r="E531" s="3"/>
      <c r="F531" s="3"/>
      <c r="G531" s="3"/>
      <c r="H531" s="3"/>
      <c r="I531" s="3"/>
    </row>
    <row r="532" spans="1:9" x14ac:dyDescent="0.2">
      <c r="A532" s="3"/>
      <c r="B532" s="3"/>
      <c r="C532" s="3"/>
      <c r="D532" s="3"/>
      <c r="E532" s="3"/>
      <c r="F532" s="3"/>
      <c r="G532" s="3"/>
      <c r="H532" s="3"/>
      <c r="I532" s="3"/>
    </row>
    <row r="533" spans="1:9" x14ac:dyDescent="0.2">
      <c r="A533" s="3"/>
      <c r="B533" s="3"/>
      <c r="C533" s="3"/>
      <c r="D533" s="3"/>
      <c r="E533" s="3"/>
      <c r="F533" s="3"/>
      <c r="G533" s="3"/>
      <c r="H533" s="3"/>
      <c r="I533" s="3"/>
    </row>
    <row r="534" spans="1:9" x14ac:dyDescent="0.2">
      <c r="A534" s="3"/>
      <c r="B534" s="3"/>
      <c r="C534" s="3"/>
      <c r="D534" s="3"/>
      <c r="E534" s="3"/>
      <c r="F534" s="3"/>
      <c r="G534" s="3"/>
      <c r="H534" s="3"/>
      <c r="I534" s="3"/>
    </row>
    <row r="535" spans="1:9" x14ac:dyDescent="0.2">
      <c r="A535" s="3"/>
      <c r="B535" s="3"/>
      <c r="C535" s="3"/>
      <c r="D535" s="3"/>
      <c r="E535" s="3"/>
      <c r="F535" s="3"/>
      <c r="G535" s="3"/>
      <c r="H535" s="3"/>
      <c r="I535" s="3"/>
    </row>
    <row r="536" spans="1:9" x14ac:dyDescent="0.2">
      <c r="A536" s="3"/>
      <c r="B536" s="3"/>
      <c r="C536" s="3"/>
      <c r="D536" s="3"/>
      <c r="E536" s="3"/>
      <c r="F536" s="3"/>
      <c r="G536" s="3"/>
      <c r="H536" s="3"/>
      <c r="I536" s="3"/>
    </row>
    <row r="537" spans="1:9" x14ac:dyDescent="0.2">
      <c r="A537" s="3"/>
      <c r="B537" s="3"/>
      <c r="C537" s="3"/>
      <c r="D537" s="3"/>
      <c r="E537" s="3"/>
      <c r="F537" s="3"/>
      <c r="G537" s="3"/>
      <c r="H537" s="3"/>
      <c r="I537" s="3"/>
    </row>
    <row r="538" spans="1:9" x14ac:dyDescent="0.2">
      <c r="A538" s="3"/>
      <c r="B538" s="3"/>
      <c r="C538" s="3"/>
      <c r="D538" s="3"/>
      <c r="E538" s="3"/>
      <c r="F538" s="3"/>
      <c r="G538" s="3"/>
      <c r="H538" s="3"/>
      <c r="I538" s="3"/>
    </row>
    <row r="539" spans="1:9" x14ac:dyDescent="0.2">
      <c r="A539" s="3"/>
      <c r="B539" s="3"/>
      <c r="C539" s="3"/>
      <c r="D539" s="3"/>
      <c r="E539" s="3"/>
      <c r="F539" s="3"/>
      <c r="G539" s="3"/>
      <c r="H539" s="3"/>
      <c r="I539" s="3"/>
    </row>
    <row r="540" spans="1:9" x14ac:dyDescent="0.2">
      <c r="A540" s="3"/>
      <c r="B540" s="3"/>
      <c r="C540" s="3"/>
      <c r="D540" s="3"/>
      <c r="E540" s="3"/>
      <c r="F540" s="3"/>
      <c r="G540" s="3"/>
      <c r="H540" s="3"/>
      <c r="I540" s="3"/>
    </row>
    <row r="541" spans="1:9" x14ac:dyDescent="0.2">
      <c r="A541" s="3"/>
      <c r="B541" s="3"/>
      <c r="C541" s="3"/>
      <c r="D541" s="3"/>
      <c r="E541" s="3"/>
      <c r="F541" s="3"/>
      <c r="G541" s="3"/>
      <c r="H541" s="3"/>
      <c r="I541" s="3"/>
    </row>
    <row r="542" spans="1:9" x14ac:dyDescent="0.2">
      <c r="A542" s="3"/>
      <c r="B542" s="3"/>
      <c r="C542" s="3"/>
      <c r="D542" s="3"/>
      <c r="E542" s="3"/>
      <c r="F542" s="3"/>
      <c r="G542" s="3"/>
      <c r="H542" s="3"/>
      <c r="I542" s="3"/>
    </row>
    <row r="543" spans="1:9" x14ac:dyDescent="0.2">
      <c r="A543" s="3"/>
      <c r="B543" s="3"/>
      <c r="C543" s="3"/>
      <c r="D543" s="3"/>
      <c r="E543" s="3"/>
      <c r="F543" s="3"/>
      <c r="G543" s="3"/>
      <c r="H543" s="3"/>
      <c r="I543" s="3"/>
    </row>
    <row r="544" spans="1:9" x14ac:dyDescent="0.2">
      <c r="A544" s="3"/>
      <c r="B544" s="3"/>
      <c r="C544" s="3"/>
      <c r="D544" s="3"/>
      <c r="E544" s="3"/>
      <c r="F544" s="3"/>
      <c r="G544" s="3"/>
      <c r="H544" s="3"/>
      <c r="I544" s="3"/>
    </row>
    <row r="545" spans="1:9" x14ac:dyDescent="0.2">
      <c r="A545" s="3"/>
      <c r="B545" s="3"/>
      <c r="C545" s="3"/>
      <c r="D545" s="3"/>
      <c r="E545" s="3"/>
      <c r="F545" s="3"/>
      <c r="G545" s="3"/>
      <c r="H545" s="3"/>
      <c r="I545" s="3"/>
    </row>
    <row r="546" spans="1:9" x14ac:dyDescent="0.2">
      <c r="A546" s="3"/>
      <c r="B546" s="3"/>
      <c r="C546" s="3"/>
      <c r="D546" s="3"/>
      <c r="E546" s="3"/>
      <c r="F546" s="3"/>
      <c r="G546" s="3"/>
      <c r="H546" s="3"/>
      <c r="I546" s="3"/>
    </row>
    <row r="547" spans="1:9" x14ac:dyDescent="0.2">
      <c r="A547" s="3"/>
      <c r="B547" s="3"/>
      <c r="C547" s="3"/>
      <c r="D547" s="3"/>
      <c r="E547" s="3"/>
      <c r="F547" s="3"/>
      <c r="G547" s="3"/>
      <c r="H547" s="3"/>
      <c r="I547" s="3"/>
    </row>
    <row r="548" spans="1:9" x14ac:dyDescent="0.2">
      <c r="A548" s="3"/>
      <c r="B548" s="3"/>
      <c r="C548" s="3"/>
      <c r="D548" s="3"/>
      <c r="E548" s="3"/>
      <c r="F548" s="3"/>
      <c r="G548" s="3"/>
      <c r="H548" s="3"/>
      <c r="I548" s="3"/>
    </row>
    <row r="549" spans="1:9" x14ac:dyDescent="0.2">
      <c r="A549" s="3"/>
      <c r="B549" s="3"/>
      <c r="C549" s="3"/>
      <c r="D549" s="3"/>
      <c r="E549" s="3"/>
      <c r="F549" s="3"/>
      <c r="G549" s="3"/>
      <c r="H549" s="3"/>
      <c r="I549" s="3"/>
    </row>
    <row r="550" spans="1:9" x14ac:dyDescent="0.2">
      <c r="A550" s="3"/>
      <c r="B550" s="3"/>
      <c r="C550" s="3"/>
      <c r="D550" s="3"/>
      <c r="E550" s="3"/>
      <c r="F550" s="3"/>
      <c r="G550" s="3"/>
      <c r="H550" s="3"/>
      <c r="I550" s="3"/>
    </row>
    <row r="551" spans="1:9" x14ac:dyDescent="0.2">
      <c r="A551" s="3"/>
      <c r="B551" s="3"/>
      <c r="C551" s="3"/>
      <c r="D551" s="3"/>
      <c r="E551" s="3"/>
      <c r="F551" s="3"/>
      <c r="G551" s="3"/>
      <c r="H551" s="3"/>
      <c r="I551" s="3"/>
    </row>
    <row r="552" spans="1:9" x14ac:dyDescent="0.2">
      <c r="A552" s="3"/>
      <c r="B552" s="3"/>
      <c r="C552" s="3"/>
      <c r="D552" s="3"/>
      <c r="E552" s="3"/>
      <c r="F552" s="3"/>
      <c r="G552" s="3"/>
      <c r="H552" s="3"/>
      <c r="I552" s="3"/>
    </row>
    <row r="553" spans="1:9" x14ac:dyDescent="0.2">
      <c r="A553" s="3"/>
      <c r="B553" s="3"/>
      <c r="C553" s="3"/>
      <c r="D553" s="3"/>
      <c r="E553" s="3"/>
      <c r="F553" s="3"/>
      <c r="G553" s="3"/>
      <c r="H553" s="3"/>
      <c r="I553" s="3"/>
    </row>
    <row r="554" spans="1:9" x14ac:dyDescent="0.2">
      <c r="A554" s="3"/>
      <c r="B554" s="3"/>
      <c r="C554" s="3"/>
      <c r="D554" s="3"/>
      <c r="E554" s="3"/>
      <c r="F554" s="3"/>
      <c r="G554" s="3"/>
      <c r="H554" s="3"/>
      <c r="I554" s="3"/>
    </row>
    <row r="555" spans="1:9" x14ac:dyDescent="0.2">
      <c r="A555" s="3"/>
      <c r="B555" s="3"/>
      <c r="C555" s="3"/>
      <c r="D555" s="3"/>
      <c r="E555" s="3"/>
      <c r="F555" s="3"/>
      <c r="G555" s="3"/>
      <c r="H555" s="3"/>
      <c r="I555" s="3"/>
    </row>
    <row r="556" spans="1:9" x14ac:dyDescent="0.2">
      <c r="A556" s="3"/>
      <c r="B556" s="3"/>
      <c r="C556" s="3"/>
      <c r="D556" s="3"/>
      <c r="E556" s="3"/>
      <c r="F556" s="3"/>
      <c r="G556" s="3"/>
      <c r="H556" s="3"/>
      <c r="I556" s="3"/>
    </row>
    <row r="557" spans="1:9" x14ac:dyDescent="0.2">
      <c r="A557" s="3"/>
      <c r="B557" s="3"/>
      <c r="C557" s="3"/>
      <c r="D557" s="3"/>
      <c r="E557" s="3"/>
      <c r="F557" s="3"/>
      <c r="G557" s="3"/>
      <c r="H557" s="3"/>
      <c r="I557" s="3"/>
    </row>
    <row r="558" spans="1:9" x14ac:dyDescent="0.2">
      <c r="A558" s="3"/>
      <c r="B558" s="3"/>
      <c r="C558" s="3"/>
      <c r="D558" s="3"/>
      <c r="E558" s="3"/>
      <c r="F558" s="3"/>
      <c r="G558" s="3"/>
      <c r="H558" s="3"/>
      <c r="I558" s="3"/>
    </row>
    <row r="559" spans="1:9" x14ac:dyDescent="0.2">
      <c r="A559" s="3"/>
      <c r="B559" s="3"/>
      <c r="C559" s="3"/>
      <c r="D559" s="3"/>
      <c r="E559" s="3"/>
      <c r="F559" s="3"/>
      <c r="G559" s="3"/>
      <c r="H559" s="3"/>
      <c r="I559" s="3"/>
    </row>
    <row r="560" spans="1:9" x14ac:dyDescent="0.2">
      <c r="A560" s="3"/>
      <c r="B560" s="3"/>
      <c r="C560" s="3"/>
      <c r="D560" s="3"/>
      <c r="E560" s="3"/>
      <c r="F560" s="3"/>
      <c r="G560" s="3"/>
      <c r="H560" s="3"/>
      <c r="I560" s="3"/>
    </row>
    <row r="561" spans="1:9" x14ac:dyDescent="0.2">
      <c r="A561" s="3"/>
      <c r="B561" s="3"/>
      <c r="C561" s="3"/>
      <c r="D561" s="3"/>
      <c r="E561" s="3"/>
      <c r="F561" s="3"/>
      <c r="G561" s="3"/>
      <c r="H561" s="3"/>
      <c r="I561" s="3"/>
    </row>
    <row r="562" spans="1:9" x14ac:dyDescent="0.2">
      <c r="A562" s="3"/>
      <c r="B562" s="3"/>
      <c r="C562" s="3"/>
      <c r="D562" s="3"/>
      <c r="E562" s="3"/>
      <c r="F562" s="3"/>
      <c r="G562" s="3"/>
      <c r="H562" s="3"/>
      <c r="I562" s="3"/>
    </row>
    <row r="563" spans="1:9" x14ac:dyDescent="0.2">
      <c r="A563" s="3"/>
      <c r="B563" s="3"/>
      <c r="C563" s="3"/>
      <c r="D563" s="3"/>
      <c r="E563" s="3"/>
      <c r="F563" s="3"/>
      <c r="G563" s="3"/>
      <c r="H563" s="3"/>
      <c r="I563" s="3"/>
    </row>
    <row r="564" spans="1:9" x14ac:dyDescent="0.2">
      <c r="A564" s="3"/>
      <c r="B564" s="3"/>
      <c r="C564" s="3"/>
      <c r="D564" s="3"/>
      <c r="E564" s="3"/>
      <c r="F564" s="3"/>
      <c r="G564" s="3"/>
      <c r="H564" s="3"/>
      <c r="I564" s="3"/>
    </row>
    <row r="565" spans="1:9" x14ac:dyDescent="0.2">
      <c r="A565" s="3"/>
      <c r="B565" s="3"/>
      <c r="C565" s="3"/>
      <c r="D565" s="3"/>
      <c r="E565" s="3"/>
      <c r="F565" s="3"/>
      <c r="G565" s="3"/>
      <c r="H565" s="3"/>
      <c r="I565" s="3"/>
    </row>
    <row r="566" spans="1:9" x14ac:dyDescent="0.2">
      <c r="A566" s="3"/>
      <c r="B566" s="3"/>
      <c r="C566" s="3"/>
      <c r="D566" s="3"/>
      <c r="E566" s="3"/>
      <c r="F566" s="3"/>
      <c r="G566" s="3"/>
      <c r="H566" s="3"/>
      <c r="I566" s="3"/>
    </row>
    <row r="567" spans="1:9" x14ac:dyDescent="0.2">
      <c r="A567" s="3"/>
      <c r="B567" s="3"/>
      <c r="C567" s="3"/>
      <c r="D567" s="3"/>
      <c r="E567" s="3"/>
      <c r="F567" s="3"/>
      <c r="G567" s="3"/>
      <c r="H567" s="3"/>
      <c r="I567" s="3"/>
    </row>
    <row r="568" spans="1:9" x14ac:dyDescent="0.2">
      <c r="A568" s="3"/>
      <c r="B568" s="3"/>
      <c r="C568" s="3"/>
      <c r="D568" s="3"/>
      <c r="E568" s="3"/>
      <c r="F568" s="3"/>
      <c r="G568" s="3"/>
      <c r="H568" s="3"/>
      <c r="I568" s="3"/>
    </row>
    <row r="569" spans="1:9" x14ac:dyDescent="0.2">
      <c r="A569" s="3"/>
      <c r="B569" s="3"/>
      <c r="C569" s="3"/>
      <c r="D569" s="3"/>
      <c r="E569" s="3"/>
      <c r="F569" s="3"/>
      <c r="G569" s="3"/>
      <c r="H569" s="3"/>
      <c r="I569" s="3"/>
    </row>
    <row r="570" spans="1:9" x14ac:dyDescent="0.2">
      <c r="A570" s="3"/>
      <c r="B570" s="3"/>
      <c r="C570" s="3"/>
      <c r="D570" s="3"/>
      <c r="E570" s="3"/>
      <c r="F570" s="3"/>
      <c r="G570" s="3"/>
      <c r="H570" s="3"/>
      <c r="I570" s="3"/>
    </row>
    <row r="571" spans="1:9" x14ac:dyDescent="0.2">
      <c r="A571" s="3"/>
      <c r="B571" s="3"/>
      <c r="C571" s="3"/>
      <c r="D571" s="3"/>
      <c r="E571" s="3"/>
      <c r="F571" s="3"/>
      <c r="G571" s="3"/>
      <c r="H571" s="3"/>
      <c r="I571" s="3"/>
    </row>
    <row r="572" spans="1:9" x14ac:dyDescent="0.2">
      <c r="A572" s="3"/>
      <c r="B572" s="3"/>
      <c r="C572" s="3"/>
      <c r="D572" s="3"/>
      <c r="E572" s="3"/>
      <c r="F572" s="3"/>
      <c r="G572" s="3"/>
      <c r="H572" s="3"/>
      <c r="I572" s="3"/>
    </row>
    <row r="573" spans="1:9" x14ac:dyDescent="0.2">
      <c r="A573" s="3"/>
      <c r="B573" s="3"/>
      <c r="C573" s="3"/>
      <c r="D573" s="3"/>
      <c r="E573" s="3"/>
      <c r="F573" s="3"/>
      <c r="G573" s="3"/>
      <c r="H573" s="3"/>
      <c r="I573" s="3"/>
    </row>
    <row r="574" spans="1:9" x14ac:dyDescent="0.2">
      <c r="A574" s="3"/>
      <c r="B574" s="3"/>
      <c r="C574" s="3"/>
      <c r="D574" s="3"/>
      <c r="E574" s="3"/>
      <c r="F574" s="3"/>
      <c r="G574" s="3"/>
      <c r="H574" s="3"/>
      <c r="I574" s="3"/>
    </row>
    <row r="575" spans="1:9" x14ac:dyDescent="0.2">
      <c r="A575" s="3"/>
      <c r="B575" s="3"/>
      <c r="C575" s="3"/>
      <c r="D575" s="3"/>
      <c r="E575" s="3"/>
      <c r="F575" s="3"/>
      <c r="G575" s="3"/>
      <c r="H575" s="3"/>
      <c r="I575" s="3"/>
    </row>
    <row r="576" spans="1:9" x14ac:dyDescent="0.2">
      <c r="A576" s="3"/>
      <c r="B576" s="3"/>
      <c r="C576" s="3"/>
      <c r="D576" s="3"/>
      <c r="E576" s="3"/>
      <c r="F576" s="3"/>
      <c r="G576" s="3"/>
      <c r="H576" s="3"/>
      <c r="I576" s="3"/>
    </row>
    <row r="577" spans="1:9" x14ac:dyDescent="0.2">
      <c r="A577" s="3"/>
      <c r="B577" s="3"/>
      <c r="C577" s="3"/>
      <c r="D577" s="3"/>
      <c r="E577" s="3"/>
      <c r="F577" s="3"/>
      <c r="G577" s="3"/>
      <c r="H577" s="3"/>
      <c r="I577" s="3"/>
    </row>
    <row r="578" spans="1:9" x14ac:dyDescent="0.2">
      <c r="A578" s="3"/>
      <c r="B578" s="3"/>
      <c r="C578" s="3"/>
      <c r="D578" s="3"/>
      <c r="E578" s="3"/>
      <c r="F578" s="3"/>
      <c r="G578" s="3"/>
      <c r="H578" s="3"/>
      <c r="I578" s="3"/>
    </row>
    <row r="579" spans="1:9" x14ac:dyDescent="0.2">
      <c r="A579" s="3"/>
      <c r="B579" s="3"/>
      <c r="C579" s="3"/>
      <c r="D579" s="3"/>
      <c r="E579" s="3"/>
      <c r="F579" s="3"/>
      <c r="G579" s="3"/>
      <c r="H579" s="3"/>
      <c r="I579" s="3"/>
    </row>
    <row r="580" spans="1:9" x14ac:dyDescent="0.2">
      <c r="A580" s="3"/>
      <c r="B580" s="3"/>
      <c r="C580" s="3"/>
      <c r="D580" s="3"/>
      <c r="E580" s="3"/>
      <c r="F580" s="3"/>
      <c r="G580" s="3"/>
      <c r="H580" s="3"/>
      <c r="I580" s="3"/>
    </row>
    <row r="581" spans="1:9" x14ac:dyDescent="0.2">
      <c r="A581" s="3"/>
      <c r="B581" s="3"/>
      <c r="C581" s="3"/>
      <c r="D581" s="3"/>
      <c r="E581" s="3"/>
      <c r="F581" s="3"/>
      <c r="G581" s="3"/>
      <c r="H581" s="3"/>
      <c r="I581" s="3"/>
    </row>
    <row r="582" spans="1:9" x14ac:dyDescent="0.2">
      <c r="A582" s="3"/>
      <c r="B582" s="3"/>
      <c r="C582" s="3"/>
      <c r="D582" s="3"/>
      <c r="E582" s="3"/>
      <c r="F582" s="3"/>
      <c r="G582" s="3"/>
      <c r="H582" s="3"/>
      <c r="I582" s="3"/>
    </row>
    <row r="583" spans="1:9" x14ac:dyDescent="0.2">
      <c r="A583" s="3"/>
      <c r="B583" s="3"/>
      <c r="C583" s="3"/>
      <c r="D583" s="3"/>
      <c r="E583" s="3"/>
      <c r="F583" s="3"/>
      <c r="G583" s="3"/>
      <c r="H583" s="3"/>
      <c r="I583" s="3"/>
    </row>
    <row r="584" spans="1:9" x14ac:dyDescent="0.2">
      <c r="A584" s="3"/>
      <c r="B584" s="3"/>
      <c r="C584" s="3"/>
      <c r="D584" s="3"/>
      <c r="E584" s="3"/>
      <c r="F584" s="3"/>
      <c r="G584" s="3"/>
      <c r="H584" s="3"/>
      <c r="I584" s="3"/>
    </row>
    <row r="585" spans="1:9" x14ac:dyDescent="0.2">
      <c r="A585" s="3"/>
      <c r="B585" s="3"/>
      <c r="C585" s="3"/>
      <c r="D585" s="3"/>
      <c r="E585" s="3"/>
      <c r="F585" s="3"/>
      <c r="G585" s="3"/>
      <c r="H585" s="3"/>
      <c r="I585" s="3"/>
    </row>
    <row r="586" spans="1:9" x14ac:dyDescent="0.2">
      <c r="A586" s="3"/>
      <c r="B586" s="3"/>
      <c r="C586" s="3"/>
      <c r="D586" s="3"/>
      <c r="E586" s="3"/>
      <c r="F586" s="3"/>
      <c r="G586" s="3"/>
      <c r="H586" s="3"/>
      <c r="I586" s="3"/>
    </row>
    <row r="587" spans="1:9" x14ac:dyDescent="0.2">
      <c r="A587" s="3"/>
      <c r="B587" s="3"/>
      <c r="C587" s="3"/>
      <c r="D587" s="3"/>
      <c r="E587" s="3"/>
      <c r="F587" s="3"/>
      <c r="G587" s="3"/>
      <c r="H587" s="3"/>
      <c r="I587" s="3"/>
    </row>
    <row r="588" spans="1:9" x14ac:dyDescent="0.2">
      <c r="A588" s="3"/>
      <c r="B588" s="3"/>
      <c r="C588" s="3"/>
      <c r="D588" s="3"/>
      <c r="E588" s="3"/>
      <c r="F588" s="3"/>
      <c r="G588" s="3"/>
      <c r="H588" s="3"/>
      <c r="I588" s="3"/>
    </row>
    <row r="589" spans="1:9" x14ac:dyDescent="0.2">
      <c r="A589" s="3"/>
      <c r="B589" s="3"/>
      <c r="C589" s="3"/>
      <c r="D589" s="3"/>
      <c r="E589" s="3"/>
      <c r="F589" s="3"/>
      <c r="G589" s="3"/>
      <c r="H589" s="3"/>
      <c r="I589" s="3"/>
    </row>
    <row r="590" spans="1:9" x14ac:dyDescent="0.2">
      <c r="A590" s="3"/>
      <c r="B590" s="3"/>
      <c r="C590" s="3"/>
      <c r="D590" s="3"/>
      <c r="E590" s="3"/>
      <c r="F590" s="3"/>
      <c r="G590" s="3"/>
      <c r="H590" s="3"/>
      <c r="I590" s="3"/>
    </row>
    <row r="591" spans="1:9" x14ac:dyDescent="0.2">
      <c r="A591" s="3"/>
      <c r="B591" s="3"/>
      <c r="C591" s="3"/>
      <c r="D591" s="3"/>
      <c r="E591" s="3"/>
      <c r="F591" s="3"/>
      <c r="G591" s="3"/>
      <c r="H591" s="3"/>
      <c r="I591" s="3"/>
    </row>
    <row r="592" spans="1:9" x14ac:dyDescent="0.2">
      <c r="A592" s="3"/>
      <c r="B592" s="3"/>
      <c r="C592" s="3"/>
      <c r="D592" s="3"/>
      <c r="E592" s="3"/>
      <c r="F592" s="3"/>
      <c r="G592" s="3"/>
      <c r="H592" s="3"/>
      <c r="I592" s="3"/>
    </row>
    <row r="593" spans="1:9" x14ac:dyDescent="0.2">
      <c r="A593" s="3"/>
      <c r="B593" s="3"/>
      <c r="C593" s="3"/>
      <c r="D593" s="3"/>
      <c r="E593" s="3"/>
      <c r="F593" s="3"/>
      <c r="G593" s="3"/>
      <c r="H593" s="3"/>
      <c r="I593" s="3"/>
    </row>
    <row r="594" spans="1:9" x14ac:dyDescent="0.2">
      <c r="A594" s="3"/>
      <c r="B594" s="3"/>
      <c r="C594" s="3"/>
      <c r="D594" s="3"/>
      <c r="E594" s="3"/>
      <c r="F594" s="3"/>
      <c r="G594" s="3"/>
      <c r="H594" s="3"/>
      <c r="I594" s="3"/>
    </row>
    <row r="595" spans="1:9" x14ac:dyDescent="0.2">
      <c r="A595" s="3"/>
      <c r="B595" s="3"/>
      <c r="C595" s="3"/>
      <c r="D595" s="3"/>
      <c r="E595" s="3"/>
      <c r="F595" s="3"/>
      <c r="G595" s="3"/>
      <c r="H595" s="3"/>
      <c r="I595" s="3"/>
    </row>
    <row r="596" spans="1:9" x14ac:dyDescent="0.2">
      <c r="A596" s="3"/>
      <c r="B596" s="3"/>
      <c r="C596" s="3"/>
      <c r="D596" s="3"/>
      <c r="E596" s="3"/>
      <c r="F596" s="3"/>
      <c r="G596" s="3"/>
      <c r="H596" s="3"/>
      <c r="I596" s="3"/>
    </row>
    <row r="597" spans="1:9" x14ac:dyDescent="0.2">
      <c r="A597" s="3"/>
      <c r="B597" s="3"/>
      <c r="C597" s="3"/>
      <c r="D597" s="3"/>
      <c r="E597" s="3"/>
      <c r="F597" s="3"/>
      <c r="G597" s="3"/>
      <c r="H597" s="3"/>
      <c r="I597" s="3"/>
    </row>
    <row r="598" spans="1:9" x14ac:dyDescent="0.2">
      <c r="A598" s="3"/>
      <c r="B598" s="3"/>
      <c r="C598" s="3"/>
      <c r="D598" s="3"/>
      <c r="E598" s="3"/>
      <c r="F598" s="3"/>
      <c r="G598" s="3"/>
      <c r="H598" s="3"/>
      <c r="I598" s="3"/>
    </row>
    <row r="599" spans="1:9" x14ac:dyDescent="0.2">
      <c r="A599" s="3"/>
      <c r="B599" s="3"/>
      <c r="C599" s="3"/>
      <c r="D599" s="3"/>
      <c r="E599" s="3"/>
      <c r="F599" s="3"/>
      <c r="G599" s="3"/>
      <c r="H599" s="3"/>
      <c r="I599" s="3"/>
    </row>
    <row r="600" spans="1:9" x14ac:dyDescent="0.2">
      <c r="A600" s="3"/>
      <c r="B600" s="3"/>
      <c r="C600" s="3"/>
      <c r="D600" s="3"/>
      <c r="E600" s="3"/>
      <c r="F600" s="3"/>
      <c r="G600" s="3"/>
      <c r="H600" s="3"/>
      <c r="I600" s="3"/>
    </row>
    <row r="601" spans="1:9" x14ac:dyDescent="0.2">
      <c r="A601" s="3"/>
      <c r="B601" s="3"/>
      <c r="C601" s="3"/>
      <c r="D601" s="3"/>
      <c r="E601" s="3"/>
      <c r="F601" s="3"/>
      <c r="G601" s="3"/>
      <c r="H601" s="3"/>
      <c r="I601" s="3"/>
    </row>
    <row r="602" spans="1:9" x14ac:dyDescent="0.2">
      <c r="A602" s="3"/>
      <c r="B602" s="3"/>
      <c r="C602" s="3"/>
      <c r="D602" s="3"/>
      <c r="E602" s="3"/>
      <c r="F602" s="3"/>
      <c r="G602" s="3"/>
      <c r="H602" s="3"/>
      <c r="I602" s="3"/>
    </row>
    <row r="603" spans="1:9" x14ac:dyDescent="0.2">
      <c r="A603" s="3"/>
      <c r="B603" s="3"/>
      <c r="C603" s="3"/>
      <c r="D603" s="3"/>
      <c r="E603" s="3"/>
      <c r="F603" s="3"/>
      <c r="G603" s="3"/>
      <c r="H603" s="3"/>
      <c r="I603" s="3"/>
    </row>
    <row r="604" spans="1:9" x14ac:dyDescent="0.2">
      <c r="A604" s="3"/>
      <c r="B604" s="3"/>
      <c r="C604" s="3"/>
      <c r="D604" s="3"/>
      <c r="E604" s="3"/>
      <c r="F604" s="3"/>
      <c r="G604" s="3"/>
      <c r="H604" s="3"/>
      <c r="I604" s="3"/>
    </row>
    <row r="605" spans="1:9" x14ac:dyDescent="0.2">
      <c r="A605" s="3"/>
      <c r="B605" s="3"/>
      <c r="C605" s="3"/>
      <c r="D605" s="3"/>
      <c r="E605" s="3"/>
      <c r="F605" s="3"/>
      <c r="G605" s="3"/>
      <c r="H605" s="3"/>
      <c r="I605" s="3"/>
    </row>
    <row r="606" spans="1:9" x14ac:dyDescent="0.2">
      <c r="A606" s="3"/>
      <c r="B606" s="3"/>
      <c r="C606" s="3"/>
      <c r="D606" s="3"/>
      <c r="E606" s="3"/>
      <c r="F606" s="3"/>
      <c r="G606" s="3"/>
      <c r="H606" s="3"/>
      <c r="I606" s="3"/>
    </row>
    <row r="607" spans="1:9" x14ac:dyDescent="0.2">
      <c r="A607" s="3"/>
      <c r="B607" s="3"/>
      <c r="C607" s="3"/>
      <c r="D607" s="3"/>
      <c r="E607" s="3"/>
      <c r="F607" s="3"/>
      <c r="G607" s="3"/>
      <c r="H607" s="3"/>
      <c r="I607" s="3"/>
    </row>
    <row r="608" spans="1:9" x14ac:dyDescent="0.2">
      <c r="A608" s="3"/>
      <c r="B608" s="3"/>
      <c r="C608" s="3"/>
      <c r="D608" s="3"/>
      <c r="E608" s="3"/>
      <c r="F608" s="3"/>
      <c r="G608" s="3"/>
      <c r="H608" s="3"/>
      <c r="I608" s="3"/>
    </row>
    <row r="609" spans="1:9" x14ac:dyDescent="0.2">
      <c r="A609" s="3"/>
      <c r="B609" s="3"/>
      <c r="C609" s="3"/>
      <c r="D609" s="3"/>
      <c r="E609" s="3"/>
      <c r="F609" s="3"/>
      <c r="G609" s="3"/>
      <c r="H609" s="3"/>
      <c r="I609" s="3"/>
    </row>
    <row r="610" spans="1:9" x14ac:dyDescent="0.2">
      <c r="A610" s="3"/>
      <c r="B610" s="3"/>
      <c r="C610" s="3"/>
      <c r="D610" s="3"/>
      <c r="E610" s="3"/>
      <c r="F610" s="3"/>
      <c r="G610" s="3"/>
      <c r="H610" s="3"/>
      <c r="I610" s="3"/>
    </row>
    <row r="611" spans="1:9" x14ac:dyDescent="0.2">
      <c r="A611" s="3"/>
      <c r="B611" s="3"/>
      <c r="C611" s="3"/>
      <c r="D611" s="3"/>
      <c r="E611" s="3"/>
      <c r="F611" s="3"/>
      <c r="G611" s="3"/>
      <c r="H611" s="3"/>
      <c r="I611" s="3"/>
    </row>
    <row r="612" spans="1:9" x14ac:dyDescent="0.2">
      <c r="A612" s="3"/>
      <c r="B612" s="3"/>
      <c r="C612" s="3"/>
      <c r="D612" s="3"/>
      <c r="E612" s="3"/>
      <c r="F612" s="3"/>
      <c r="G612" s="3"/>
      <c r="H612" s="3"/>
      <c r="I612" s="3"/>
    </row>
    <row r="613" spans="1:9" x14ac:dyDescent="0.2">
      <c r="A613" s="3"/>
      <c r="B613" s="3"/>
      <c r="C613" s="3"/>
      <c r="D613" s="3"/>
      <c r="E613" s="3"/>
      <c r="F613" s="3"/>
      <c r="G613" s="3"/>
      <c r="H613" s="3"/>
      <c r="I613" s="3"/>
    </row>
    <row r="614" spans="1:9" x14ac:dyDescent="0.2">
      <c r="A614" s="3"/>
      <c r="B614" s="3"/>
      <c r="C614" s="3"/>
      <c r="D614" s="3"/>
      <c r="E614" s="3"/>
      <c r="F614" s="3"/>
      <c r="G614" s="3"/>
      <c r="H614" s="3"/>
      <c r="I614" s="3"/>
    </row>
    <row r="615" spans="1:9" x14ac:dyDescent="0.2">
      <c r="A615" s="3"/>
      <c r="B615" s="3"/>
      <c r="C615" s="3"/>
      <c r="D615" s="3"/>
      <c r="E615" s="3"/>
      <c r="F615" s="3"/>
      <c r="G615" s="3"/>
      <c r="H615" s="3"/>
      <c r="I615" s="3"/>
    </row>
    <row r="616" spans="1:9" x14ac:dyDescent="0.2">
      <c r="A616" s="3"/>
      <c r="B616" s="3"/>
      <c r="C616" s="3"/>
      <c r="D616" s="3"/>
      <c r="E616" s="3"/>
      <c r="F616" s="3"/>
      <c r="G616" s="3"/>
      <c r="H616" s="3"/>
      <c r="I616" s="3"/>
    </row>
    <row r="617" spans="1:9" x14ac:dyDescent="0.2">
      <c r="A617" s="3"/>
      <c r="B617" s="3"/>
      <c r="C617" s="3"/>
      <c r="D617" s="3"/>
      <c r="E617" s="3"/>
      <c r="F617" s="3"/>
      <c r="G617" s="3"/>
      <c r="H617" s="3"/>
      <c r="I617" s="3"/>
    </row>
    <row r="618" spans="1:9" x14ac:dyDescent="0.2">
      <c r="A618" s="3"/>
      <c r="B618" s="3"/>
      <c r="C618" s="3"/>
      <c r="D618" s="3"/>
      <c r="E618" s="3"/>
      <c r="F618" s="3"/>
      <c r="G618" s="3"/>
      <c r="H618" s="3"/>
      <c r="I618" s="3"/>
    </row>
    <row r="619" spans="1:9" x14ac:dyDescent="0.2">
      <c r="A619" s="3"/>
      <c r="B619" s="3"/>
      <c r="C619" s="3"/>
      <c r="D619" s="3"/>
      <c r="E619" s="3"/>
      <c r="F619" s="3"/>
      <c r="G619" s="3"/>
      <c r="H619" s="3"/>
      <c r="I619" s="3"/>
    </row>
    <row r="620" spans="1:9" x14ac:dyDescent="0.2">
      <c r="A620" s="3"/>
      <c r="B620" s="3"/>
      <c r="C620" s="3"/>
      <c r="D620" s="3"/>
      <c r="E620" s="3"/>
      <c r="F620" s="3"/>
      <c r="G620" s="3"/>
      <c r="H620" s="3"/>
      <c r="I620" s="3"/>
    </row>
    <row r="621" spans="1:9" x14ac:dyDescent="0.2">
      <c r="A621" s="3"/>
      <c r="B621" s="3"/>
      <c r="C621" s="3"/>
      <c r="D621" s="3"/>
      <c r="E621" s="3"/>
      <c r="F621" s="3"/>
      <c r="G621" s="3"/>
      <c r="H621" s="3"/>
      <c r="I621" s="3"/>
    </row>
    <row r="622" spans="1:9" x14ac:dyDescent="0.2">
      <c r="A622" s="3"/>
      <c r="B622" s="3"/>
      <c r="C622" s="3"/>
      <c r="D622" s="3"/>
      <c r="E622" s="3"/>
      <c r="F622" s="3"/>
      <c r="G622" s="3"/>
      <c r="H622" s="3"/>
      <c r="I622" s="3"/>
    </row>
    <row r="623" spans="1:9" x14ac:dyDescent="0.2">
      <c r="A623" s="3"/>
      <c r="B623" s="3"/>
      <c r="C623" s="3"/>
      <c r="D623" s="3"/>
      <c r="E623" s="3"/>
      <c r="F623" s="3"/>
      <c r="G623" s="3"/>
      <c r="H623" s="3"/>
      <c r="I623" s="3"/>
    </row>
    <row r="624" spans="1:9" x14ac:dyDescent="0.2">
      <c r="A624" s="3"/>
      <c r="B624" s="3"/>
      <c r="C624" s="3"/>
      <c r="D624" s="3"/>
      <c r="E624" s="3"/>
      <c r="F624" s="3"/>
      <c r="G624" s="3"/>
      <c r="H624" s="3"/>
      <c r="I624" s="3"/>
    </row>
    <row r="625" spans="1:9" x14ac:dyDescent="0.2">
      <c r="A625" s="3"/>
      <c r="B625" s="3"/>
      <c r="C625" s="3"/>
      <c r="D625" s="3"/>
      <c r="E625" s="3"/>
      <c r="F625" s="3"/>
      <c r="G625" s="3"/>
      <c r="H625" s="3"/>
      <c r="I625" s="3"/>
    </row>
    <row r="626" spans="1:9" x14ac:dyDescent="0.2">
      <c r="A626" s="3"/>
      <c r="B626" s="3"/>
      <c r="C626" s="3"/>
      <c r="D626" s="3"/>
      <c r="E626" s="3"/>
      <c r="F626" s="3"/>
      <c r="G626" s="3"/>
      <c r="H626" s="3"/>
      <c r="I626" s="3"/>
    </row>
    <row r="627" spans="1:9" x14ac:dyDescent="0.2">
      <c r="A627" s="3"/>
      <c r="B627" s="3"/>
      <c r="C627" s="3"/>
      <c r="D627" s="3"/>
      <c r="E627" s="3"/>
      <c r="F627" s="3"/>
      <c r="G627" s="3"/>
      <c r="H627" s="3"/>
      <c r="I627" s="3"/>
    </row>
    <row r="628" spans="1:9" x14ac:dyDescent="0.2">
      <c r="A628" s="3"/>
      <c r="B628" s="3"/>
      <c r="C628" s="3"/>
      <c r="D628" s="3"/>
      <c r="E628" s="3"/>
      <c r="F628" s="3"/>
      <c r="G628" s="3"/>
      <c r="H628" s="3"/>
      <c r="I628" s="3"/>
    </row>
    <row r="629" spans="1:9" x14ac:dyDescent="0.2">
      <c r="A629" s="3"/>
      <c r="B629" s="3"/>
      <c r="C629" s="3"/>
      <c r="D629" s="3"/>
      <c r="E629" s="3"/>
      <c r="F629" s="3"/>
      <c r="G629" s="3"/>
      <c r="H629" s="3"/>
      <c r="I629" s="3"/>
    </row>
    <row r="630" spans="1:9" x14ac:dyDescent="0.2">
      <c r="A630" s="3"/>
      <c r="B630" s="3"/>
      <c r="C630" s="3"/>
      <c r="D630" s="3"/>
      <c r="E630" s="3"/>
      <c r="F630" s="3"/>
      <c r="G630" s="3"/>
      <c r="H630" s="3"/>
      <c r="I630" s="3"/>
    </row>
    <row r="631" spans="1:9" x14ac:dyDescent="0.2">
      <c r="A631" s="3"/>
      <c r="B631" s="3"/>
      <c r="C631" s="3"/>
      <c r="D631" s="3"/>
      <c r="E631" s="3"/>
      <c r="F631" s="3"/>
      <c r="G631" s="3"/>
      <c r="H631" s="3"/>
      <c r="I631" s="3"/>
    </row>
    <row r="632" spans="1:9" x14ac:dyDescent="0.2">
      <c r="A632" s="3"/>
      <c r="B632" s="3"/>
      <c r="C632" s="3"/>
      <c r="D632" s="3"/>
      <c r="E632" s="3"/>
      <c r="F632" s="3"/>
      <c r="G632" s="3"/>
      <c r="H632" s="3"/>
      <c r="I632" s="3"/>
    </row>
    <row r="633" spans="1:9" x14ac:dyDescent="0.2">
      <c r="A633" s="3"/>
      <c r="B633" s="3"/>
      <c r="C633" s="3"/>
      <c r="D633" s="3"/>
      <c r="E633" s="3"/>
      <c r="F633" s="3"/>
      <c r="G633" s="3"/>
      <c r="H633" s="3"/>
      <c r="I633" s="3"/>
    </row>
    <row r="634" spans="1:9" x14ac:dyDescent="0.2">
      <c r="A634" s="3"/>
      <c r="B634" s="3"/>
      <c r="C634" s="3"/>
      <c r="D634" s="3"/>
      <c r="E634" s="3"/>
      <c r="F634" s="3"/>
      <c r="G634" s="3"/>
      <c r="H634" s="3"/>
      <c r="I634" s="3"/>
    </row>
    <row r="635" spans="1:9" x14ac:dyDescent="0.2">
      <c r="A635" s="3"/>
      <c r="B635" s="3"/>
      <c r="C635" s="3"/>
      <c r="D635" s="3"/>
      <c r="E635" s="3"/>
      <c r="F635" s="3"/>
      <c r="G635" s="3"/>
      <c r="H635" s="3"/>
      <c r="I635" s="3"/>
    </row>
    <row r="636" spans="1:9" x14ac:dyDescent="0.2">
      <c r="A636" s="3"/>
      <c r="B636" s="3"/>
      <c r="C636" s="3"/>
      <c r="D636" s="3"/>
      <c r="E636" s="3"/>
      <c r="F636" s="3"/>
      <c r="G636" s="3"/>
      <c r="H636" s="3"/>
      <c r="I636" s="3"/>
    </row>
    <row r="637" spans="1:9" x14ac:dyDescent="0.2">
      <c r="A637" s="3"/>
      <c r="B637" s="3"/>
      <c r="C637" s="3"/>
      <c r="D637" s="3"/>
      <c r="E637" s="3"/>
      <c r="F637" s="3"/>
      <c r="G637" s="3"/>
      <c r="H637" s="3"/>
      <c r="I637" s="3"/>
    </row>
    <row r="638" spans="1:9" x14ac:dyDescent="0.2">
      <c r="A638" s="3"/>
      <c r="B638" s="3"/>
      <c r="C638" s="3"/>
      <c r="D638" s="3"/>
      <c r="E638" s="3"/>
      <c r="F638" s="3"/>
      <c r="G638" s="3"/>
      <c r="H638" s="3"/>
      <c r="I638" s="3"/>
    </row>
    <row r="639" spans="1:9" x14ac:dyDescent="0.2">
      <c r="A639" s="3"/>
      <c r="B639" s="3"/>
      <c r="C639" s="3"/>
      <c r="D639" s="3"/>
      <c r="E639" s="3"/>
      <c r="F639" s="3"/>
      <c r="G639" s="3"/>
      <c r="H639" s="3"/>
      <c r="I639" s="3"/>
    </row>
    <row r="640" spans="1:9" x14ac:dyDescent="0.2">
      <c r="A640" s="3"/>
      <c r="B640" s="3"/>
      <c r="C640" s="3"/>
      <c r="D640" s="3"/>
      <c r="E640" s="3"/>
      <c r="F640" s="3"/>
      <c r="G640" s="3"/>
      <c r="H640" s="3"/>
      <c r="I640" s="3"/>
    </row>
    <row r="641" spans="1:9" x14ac:dyDescent="0.2">
      <c r="A641" s="3"/>
      <c r="B641" s="3"/>
      <c r="C641" s="3"/>
      <c r="D641" s="3"/>
      <c r="E641" s="3"/>
      <c r="F641" s="3"/>
      <c r="G641" s="3"/>
      <c r="H641" s="3"/>
      <c r="I641" s="3"/>
    </row>
    <row r="642" spans="1:9" x14ac:dyDescent="0.2">
      <c r="A642" s="3"/>
      <c r="B642" s="3"/>
      <c r="C642" s="3"/>
      <c r="D642" s="3"/>
      <c r="E642" s="3"/>
      <c r="F642" s="3"/>
      <c r="G642" s="3"/>
      <c r="H642" s="3"/>
      <c r="I642" s="3"/>
    </row>
    <row r="643" spans="1:9" x14ac:dyDescent="0.2">
      <c r="A643" s="3"/>
      <c r="B643" s="3"/>
      <c r="C643" s="3"/>
      <c r="D643" s="3"/>
      <c r="E643" s="3"/>
      <c r="F643" s="3"/>
      <c r="G643" s="3"/>
      <c r="H643" s="3"/>
      <c r="I643" s="3"/>
    </row>
    <row r="644" spans="1:9" x14ac:dyDescent="0.2">
      <c r="A644" s="3"/>
      <c r="B644" s="3"/>
      <c r="C644" s="3"/>
      <c r="D644" s="3"/>
      <c r="E644" s="3"/>
      <c r="F644" s="3"/>
      <c r="G644" s="3"/>
      <c r="H644" s="3"/>
      <c r="I644" s="3"/>
    </row>
    <row r="645" spans="1:9" x14ac:dyDescent="0.2">
      <c r="A645" s="3"/>
      <c r="B645" s="3"/>
      <c r="C645" s="3"/>
      <c r="D645" s="3"/>
      <c r="E645" s="3"/>
      <c r="F645" s="3"/>
      <c r="G645" s="3"/>
      <c r="H645" s="3"/>
      <c r="I645" s="3"/>
    </row>
    <row r="646" spans="1:9" x14ac:dyDescent="0.2">
      <c r="A646" s="3"/>
      <c r="B646" s="3"/>
      <c r="C646" s="3"/>
      <c r="D646" s="3"/>
      <c r="E646" s="3"/>
      <c r="F646" s="3"/>
      <c r="G646" s="3"/>
      <c r="H646" s="3"/>
      <c r="I646" s="3"/>
    </row>
    <row r="647" spans="1:9" x14ac:dyDescent="0.2">
      <c r="A647" s="3"/>
      <c r="B647" s="3"/>
      <c r="C647" s="3"/>
      <c r="D647" s="3"/>
      <c r="E647" s="3"/>
      <c r="F647" s="3"/>
      <c r="G647" s="3"/>
      <c r="H647" s="3"/>
      <c r="I647" s="3"/>
    </row>
    <row r="648" spans="1:9" x14ac:dyDescent="0.2">
      <c r="A648" s="3"/>
      <c r="B648" s="3"/>
      <c r="C648" s="3"/>
      <c r="D648" s="3"/>
      <c r="E648" s="3"/>
      <c r="F648" s="3"/>
      <c r="G648" s="3"/>
      <c r="H648" s="3"/>
      <c r="I648" s="3"/>
    </row>
    <row r="649" spans="1:9" x14ac:dyDescent="0.2">
      <c r="A649" s="3"/>
      <c r="B649" s="3"/>
      <c r="C649" s="3"/>
      <c r="D649" s="3"/>
      <c r="E649" s="3"/>
      <c r="F649" s="3"/>
      <c r="G649" s="3"/>
      <c r="H649" s="3"/>
      <c r="I649" s="3"/>
    </row>
    <row r="650" spans="1:9" x14ac:dyDescent="0.2">
      <c r="A650" s="3"/>
      <c r="B650" s="3"/>
      <c r="C650" s="3"/>
      <c r="D650" s="3"/>
      <c r="E650" s="3"/>
      <c r="F650" s="3"/>
      <c r="G650" s="3"/>
      <c r="H650" s="3"/>
      <c r="I650" s="3"/>
    </row>
    <row r="651" spans="1:9" x14ac:dyDescent="0.2">
      <c r="A651" s="3"/>
      <c r="B651" s="3"/>
      <c r="C651" s="3"/>
      <c r="D651" s="3"/>
      <c r="E651" s="3"/>
      <c r="F651" s="3"/>
      <c r="G651" s="3"/>
      <c r="H651" s="3"/>
      <c r="I651" s="3"/>
    </row>
    <row r="652" spans="1:9" x14ac:dyDescent="0.2">
      <c r="A652" s="3"/>
      <c r="B652" s="3"/>
      <c r="C652" s="3"/>
      <c r="D652" s="3"/>
      <c r="E652" s="3"/>
      <c r="F652" s="3"/>
      <c r="G652" s="3"/>
      <c r="H652" s="3"/>
      <c r="I652" s="3"/>
    </row>
    <row r="653" spans="1:9" x14ac:dyDescent="0.2">
      <c r="A653" s="3"/>
      <c r="B653" s="3"/>
      <c r="C653" s="3"/>
      <c r="D653" s="3"/>
      <c r="E653" s="3"/>
      <c r="F653" s="3"/>
      <c r="G653" s="3"/>
      <c r="H653" s="3"/>
      <c r="I653" s="3"/>
    </row>
    <row r="654" spans="1:9" x14ac:dyDescent="0.2">
      <c r="A654" s="3"/>
      <c r="B654" s="3"/>
      <c r="C654" s="3"/>
      <c r="D654" s="3"/>
      <c r="E654" s="3"/>
      <c r="F654" s="3"/>
      <c r="G654" s="3"/>
      <c r="H654" s="3"/>
      <c r="I654" s="3"/>
    </row>
    <row r="655" spans="1:9" x14ac:dyDescent="0.2">
      <c r="A655" s="3"/>
      <c r="B655" s="3"/>
      <c r="C655" s="3"/>
      <c r="D655" s="3"/>
      <c r="E655" s="3"/>
      <c r="F655" s="3"/>
      <c r="G655" s="3"/>
      <c r="H655" s="3"/>
      <c r="I655" s="3"/>
    </row>
    <row r="656" spans="1:9" x14ac:dyDescent="0.2">
      <c r="A656" s="3"/>
      <c r="B656" s="3"/>
      <c r="C656" s="3"/>
      <c r="D656" s="3"/>
      <c r="E656" s="3"/>
      <c r="F656" s="3"/>
      <c r="G656" s="3"/>
      <c r="H656" s="3"/>
      <c r="I656" s="3"/>
    </row>
    <row r="657" spans="1:9" x14ac:dyDescent="0.2">
      <c r="A657" s="3"/>
      <c r="B657" s="3"/>
      <c r="C657" s="3"/>
      <c r="D657" s="3"/>
      <c r="E657" s="3"/>
      <c r="F657" s="3"/>
      <c r="G657" s="3"/>
      <c r="H657" s="3"/>
      <c r="I657" s="3"/>
    </row>
    <row r="658" spans="1:9" x14ac:dyDescent="0.2">
      <c r="A658" s="3"/>
      <c r="B658" s="3"/>
      <c r="C658" s="3"/>
      <c r="D658" s="3"/>
      <c r="E658" s="3"/>
      <c r="F658" s="3"/>
      <c r="G658" s="3"/>
      <c r="H658" s="3"/>
      <c r="I658" s="3"/>
    </row>
    <row r="659" spans="1:9" x14ac:dyDescent="0.2">
      <c r="A659" s="3"/>
      <c r="B659" s="3"/>
      <c r="C659" s="3"/>
      <c r="D659" s="3"/>
      <c r="E659" s="3"/>
      <c r="F659" s="3"/>
      <c r="G659" s="3"/>
      <c r="H659" s="3"/>
      <c r="I659" s="3"/>
    </row>
    <row r="660" spans="1:9" x14ac:dyDescent="0.2">
      <c r="A660" s="3"/>
      <c r="B660" s="3"/>
      <c r="C660" s="3"/>
      <c r="D660" s="3"/>
      <c r="E660" s="3"/>
      <c r="F660" s="3"/>
      <c r="G660" s="3"/>
      <c r="H660" s="3"/>
      <c r="I660" s="3"/>
    </row>
    <row r="661" spans="1:9" x14ac:dyDescent="0.2">
      <c r="A661" s="3"/>
      <c r="B661" s="3"/>
      <c r="C661" s="3"/>
      <c r="D661" s="3"/>
      <c r="E661" s="3"/>
      <c r="F661" s="3"/>
      <c r="G661" s="3"/>
      <c r="H661" s="3"/>
      <c r="I661" s="3"/>
    </row>
    <row r="662" spans="1:9" x14ac:dyDescent="0.2">
      <c r="A662" s="3"/>
      <c r="B662" s="3"/>
      <c r="C662" s="3"/>
      <c r="D662" s="3"/>
      <c r="E662" s="3"/>
      <c r="F662" s="3"/>
      <c r="G662" s="3"/>
      <c r="H662" s="3"/>
      <c r="I662" s="3"/>
    </row>
    <row r="663" spans="1:9" x14ac:dyDescent="0.2">
      <c r="A663" s="3"/>
      <c r="B663" s="3"/>
      <c r="C663" s="3"/>
      <c r="D663" s="3"/>
      <c r="E663" s="3"/>
      <c r="F663" s="3"/>
      <c r="G663" s="3"/>
      <c r="H663" s="3"/>
      <c r="I663" s="3"/>
    </row>
    <row r="664" spans="1:9" x14ac:dyDescent="0.2">
      <c r="A664" s="3"/>
      <c r="B664" s="3"/>
      <c r="C664" s="3"/>
      <c r="D664" s="3"/>
      <c r="E664" s="3"/>
      <c r="F664" s="3"/>
      <c r="G664" s="3"/>
      <c r="H664" s="3"/>
      <c r="I664" s="3"/>
    </row>
    <row r="665" spans="1:9" x14ac:dyDescent="0.2">
      <c r="A665" s="3"/>
      <c r="B665" s="3"/>
      <c r="C665" s="3"/>
      <c r="D665" s="3"/>
      <c r="E665" s="3"/>
      <c r="F665" s="3"/>
      <c r="G665" s="3"/>
      <c r="H665" s="3"/>
      <c r="I665" s="3"/>
    </row>
    <row r="666" spans="1:9" x14ac:dyDescent="0.2">
      <c r="A666" s="3"/>
      <c r="B666" s="3"/>
      <c r="C666" s="3"/>
      <c r="D666" s="3"/>
      <c r="E666" s="3"/>
      <c r="F666" s="3"/>
      <c r="G666" s="3"/>
      <c r="H666" s="3"/>
      <c r="I666" s="3"/>
    </row>
    <row r="667" spans="1:9" x14ac:dyDescent="0.2">
      <c r="A667" s="3"/>
      <c r="B667" s="3"/>
      <c r="C667" s="3"/>
      <c r="D667" s="3"/>
      <c r="E667" s="3"/>
      <c r="F667" s="3"/>
      <c r="G667" s="3"/>
      <c r="H667" s="3"/>
      <c r="I667" s="3"/>
    </row>
    <row r="668" spans="1:9" x14ac:dyDescent="0.2">
      <c r="A668" s="3"/>
      <c r="B668" s="3"/>
      <c r="C668" s="3"/>
      <c r="D668" s="3"/>
      <c r="E668" s="3"/>
      <c r="F668" s="3"/>
      <c r="G668" s="3"/>
      <c r="H668" s="3"/>
      <c r="I668" s="3"/>
    </row>
    <row r="669" spans="1:9" x14ac:dyDescent="0.2">
      <c r="A669" s="3"/>
      <c r="B669" s="3"/>
      <c r="C669" s="3"/>
      <c r="D669" s="3"/>
      <c r="E669" s="3"/>
      <c r="F669" s="3"/>
      <c r="G669" s="3"/>
      <c r="H669" s="3"/>
      <c r="I669" s="3"/>
    </row>
    <row r="670" spans="1:9" x14ac:dyDescent="0.2">
      <c r="A670" s="3"/>
      <c r="B670" s="3"/>
      <c r="C670" s="3"/>
      <c r="D670" s="3"/>
      <c r="E670" s="3"/>
      <c r="F670" s="3"/>
      <c r="G670" s="3"/>
      <c r="H670" s="3"/>
      <c r="I670" s="3"/>
    </row>
    <row r="671" spans="1:9" x14ac:dyDescent="0.2">
      <c r="A671" s="3"/>
      <c r="B671" s="3"/>
      <c r="C671" s="3"/>
      <c r="D671" s="3"/>
      <c r="E671" s="3"/>
      <c r="F671" s="3"/>
      <c r="G671" s="3"/>
      <c r="H671" s="3"/>
      <c r="I671" s="3"/>
    </row>
    <row r="672" spans="1:9" x14ac:dyDescent="0.2">
      <c r="A672" s="3"/>
      <c r="B672" s="3"/>
      <c r="C672" s="3"/>
      <c r="D672" s="3"/>
      <c r="E672" s="3"/>
      <c r="F672" s="3"/>
      <c r="G672" s="3"/>
      <c r="H672" s="3"/>
      <c r="I672" s="3"/>
    </row>
    <row r="673" spans="1:9" x14ac:dyDescent="0.2">
      <c r="A673" s="3"/>
      <c r="B673" s="3"/>
      <c r="C673" s="3"/>
      <c r="D673" s="3"/>
      <c r="E673" s="3"/>
      <c r="F673" s="3"/>
      <c r="G673" s="3"/>
      <c r="H673" s="3"/>
      <c r="I673" s="3"/>
    </row>
    <row r="674" spans="1:9" x14ac:dyDescent="0.2">
      <c r="A674" s="3"/>
      <c r="B674" s="3"/>
      <c r="C674" s="3"/>
      <c r="D674" s="3"/>
      <c r="E674" s="3"/>
      <c r="F674" s="3"/>
      <c r="G674" s="3"/>
      <c r="H674" s="3"/>
      <c r="I674" s="3"/>
    </row>
    <row r="675" spans="1:9" x14ac:dyDescent="0.2">
      <c r="A675" s="3"/>
      <c r="B675" s="3"/>
      <c r="C675" s="3"/>
      <c r="D675" s="3"/>
      <c r="E675" s="3"/>
      <c r="F675" s="3"/>
      <c r="G675" s="3"/>
      <c r="H675" s="3"/>
      <c r="I675" s="3"/>
    </row>
    <row r="676" spans="1:9" x14ac:dyDescent="0.2">
      <c r="A676" s="3"/>
      <c r="B676" s="3"/>
      <c r="C676" s="3"/>
      <c r="D676" s="3"/>
      <c r="E676" s="3"/>
      <c r="F676" s="3"/>
      <c r="G676" s="3"/>
      <c r="H676" s="3"/>
      <c r="I676" s="3"/>
    </row>
  </sheetData>
  <mergeCells count="7">
    <mergeCell ref="A2:H2"/>
    <mergeCell ref="A42:C42"/>
    <mergeCell ref="A43:C43"/>
    <mergeCell ref="D3:H3"/>
    <mergeCell ref="A3:A4"/>
    <mergeCell ref="B3:B4"/>
    <mergeCell ref="C3:C4"/>
  </mergeCells>
  <printOptions horizontalCentered="1" verticalCentered="1"/>
  <pageMargins left="0" right="0.27559055118110237" top="0.19685039370078741" bottom="0" header="0.15748031496062992" footer="0"/>
  <pageSetup paperSize="9" scale="77" orientation="landscape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1"/>
  <sheetViews>
    <sheetView view="pageBreakPreview" topLeftCell="A4" zoomScaleNormal="115" zoomScaleSheetLayoutView="100" workbookViewId="0">
      <selection activeCell="F10" sqref="F10"/>
    </sheetView>
  </sheetViews>
  <sheetFormatPr defaultRowHeight="12.75" x14ac:dyDescent="0.2"/>
  <cols>
    <col min="1" max="1" width="6.33203125" customWidth="1"/>
    <col min="2" max="2" width="43.83203125" customWidth="1"/>
    <col min="3" max="5" width="24" customWidth="1"/>
    <col min="6" max="6" width="54.6640625" customWidth="1"/>
    <col min="7" max="7" width="20" bestFit="1" customWidth="1"/>
    <col min="8" max="8" width="27.1640625" customWidth="1"/>
    <col min="9" max="9" width="18.83203125" customWidth="1"/>
    <col min="10" max="11" width="21" customWidth="1"/>
    <col min="12" max="12" width="19.33203125" bestFit="1" customWidth="1"/>
  </cols>
  <sheetData>
    <row r="1" spans="1:14" ht="55.5" customHeight="1" x14ac:dyDescent="0.3">
      <c r="B1" s="133" t="s">
        <v>70</v>
      </c>
      <c r="C1" s="133"/>
      <c r="D1" s="133"/>
      <c r="E1" s="133"/>
      <c r="F1" s="24"/>
      <c r="G1" s="24"/>
      <c r="H1" s="24"/>
      <c r="I1" s="24"/>
      <c r="J1" s="24"/>
      <c r="K1" s="24"/>
      <c r="L1" s="24"/>
      <c r="M1" s="24"/>
      <c r="N1" s="24"/>
    </row>
    <row r="2" spans="1:14" ht="20.25" x14ac:dyDescent="0.3">
      <c r="A2" s="27"/>
      <c r="B2" s="25" t="s">
        <v>71</v>
      </c>
      <c r="C2" s="25">
        <v>2012</v>
      </c>
      <c r="D2" s="25">
        <v>2013</v>
      </c>
      <c r="E2" s="25">
        <v>2014</v>
      </c>
      <c r="F2" s="24"/>
      <c r="G2" s="24"/>
      <c r="H2" s="24"/>
      <c r="I2" s="24"/>
      <c r="J2" s="24"/>
      <c r="K2" s="24"/>
      <c r="L2" s="24"/>
      <c r="M2" s="24"/>
      <c r="N2" s="24"/>
    </row>
    <row r="3" spans="1:14" ht="37.5" x14ac:dyDescent="0.3">
      <c r="A3" s="28">
        <v>1</v>
      </c>
      <c r="B3" s="26" t="s">
        <v>73</v>
      </c>
      <c r="C3" s="25">
        <v>74.616960000000006</v>
      </c>
      <c r="D3" s="25">
        <f>D4+D5</f>
        <v>100.366</v>
      </c>
      <c r="E3" s="57">
        <f>E5/0.947</f>
        <v>74.146744751847947</v>
      </c>
      <c r="F3" s="24"/>
      <c r="G3" s="24"/>
      <c r="H3" s="33"/>
      <c r="I3" s="24"/>
      <c r="J3" s="24"/>
      <c r="K3" s="24"/>
      <c r="L3" s="24"/>
      <c r="M3" s="24"/>
      <c r="N3" s="24"/>
    </row>
    <row r="4" spans="1:14" ht="33.75" customHeight="1" x14ac:dyDescent="0.3">
      <c r="A4" s="28">
        <v>2</v>
      </c>
      <c r="B4" s="26" t="s">
        <v>74</v>
      </c>
      <c r="C4" s="25">
        <f>C3-C5</f>
        <v>5.7767960000000045</v>
      </c>
      <c r="D4" s="30">
        <v>2.5099999999999998</v>
      </c>
      <c r="E4" s="58">
        <f>E3-E5</f>
        <v>3.9297774718479417</v>
      </c>
      <c r="F4" s="24"/>
      <c r="G4" s="24"/>
      <c r="H4" s="24"/>
      <c r="I4" s="24"/>
      <c r="J4" s="24"/>
      <c r="K4" s="24"/>
      <c r="L4" s="24"/>
      <c r="M4" s="24"/>
      <c r="N4" s="24"/>
    </row>
    <row r="5" spans="1:14" ht="37.5" x14ac:dyDescent="0.3">
      <c r="A5" s="28">
        <v>3</v>
      </c>
      <c r="B5" s="26" t="s">
        <v>75</v>
      </c>
      <c r="C5" s="25">
        <f>C6+C7</f>
        <v>68.840164000000001</v>
      </c>
      <c r="D5" s="25">
        <f>D6+D7</f>
        <v>97.855999999999995</v>
      </c>
      <c r="E5" s="55">
        <v>70.216967280000006</v>
      </c>
      <c r="F5" s="24"/>
      <c r="G5" s="24"/>
      <c r="H5" s="24"/>
      <c r="I5" s="24"/>
      <c r="J5" s="24"/>
      <c r="K5" s="24"/>
      <c r="L5" s="24"/>
      <c r="M5" s="24"/>
      <c r="N5" s="24"/>
    </row>
    <row r="6" spans="1:14" ht="37.5" x14ac:dyDescent="0.3">
      <c r="A6" s="29" t="s">
        <v>59</v>
      </c>
      <c r="B6" s="26" t="s">
        <v>76</v>
      </c>
      <c r="C6" s="25">
        <v>29.040818999999999</v>
      </c>
      <c r="D6" s="31">
        <v>36.5</v>
      </c>
      <c r="E6" s="31">
        <v>1.041455349</v>
      </c>
      <c r="F6" s="24"/>
      <c r="G6" s="24"/>
      <c r="H6" s="24"/>
      <c r="I6" s="34"/>
      <c r="J6" s="24"/>
      <c r="K6" s="24"/>
      <c r="L6" s="24"/>
      <c r="M6" s="24"/>
      <c r="N6" s="24"/>
    </row>
    <row r="7" spans="1:14" ht="39.75" customHeight="1" x14ac:dyDescent="0.3">
      <c r="A7" s="29" t="s">
        <v>60</v>
      </c>
      <c r="B7" s="26" t="s">
        <v>78</v>
      </c>
      <c r="C7" s="36">
        <v>39.799345000000002</v>
      </c>
      <c r="D7" s="36">
        <v>61.356000000000002</v>
      </c>
      <c r="E7" s="37">
        <f>E5-E6</f>
        <v>69.175511931000003</v>
      </c>
      <c r="F7" s="24"/>
      <c r="G7" s="54" t="e">
        <f>#REF!</f>
        <v>#REF!</v>
      </c>
      <c r="H7" s="54" t="e">
        <f>G7*0.02+G7</f>
        <v>#REF!</v>
      </c>
      <c r="I7" s="24"/>
      <c r="J7" s="24"/>
      <c r="K7" s="24"/>
      <c r="L7" s="24"/>
      <c r="M7" s="24"/>
      <c r="N7" s="24"/>
    </row>
    <row r="8" spans="1:14" ht="39.75" customHeight="1" x14ac:dyDescent="0.3">
      <c r="A8" s="29" t="s">
        <v>61</v>
      </c>
      <c r="B8" s="35" t="s">
        <v>57</v>
      </c>
      <c r="C8" s="25">
        <v>36.33813</v>
      </c>
      <c r="D8" s="31">
        <v>57.540959999999998</v>
      </c>
      <c r="E8" s="31">
        <f>E7-E9-E10</f>
        <v>61.569042679057048</v>
      </c>
      <c r="F8" s="24"/>
      <c r="G8" s="24"/>
      <c r="H8" s="24"/>
      <c r="I8" s="24"/>
      <c r="J8" s="24"/>
      <c r="K8" s="24"/>
      <c r="L8" s="24"/>
      <c r="M8" s="24"/>
      <c r="N8" s="24"/>
    </row>
    <row r="9" spans="1:14" ht="39.75" customHeight="1" x14ac:dyDescent="0.3">
      <c r="A9" s="29" t="s">
        <v>62</v>
      </c>
      <c r="B9" s="35" t="s">
        <v>68</v>
      </c>
      <c r="C9" s="25">
        <v>3.2967529999999998</v>
      </c>
      <c r="D9" s="31">
        <v>3.5524839999999998</v>
      </c>
      <c r="E9" s="31">
        <v>7.1585650519429596</v>
      </c>
      <c r="F9" s="24"/>
      <c r="G9" s="24"/>
      <c r="H9" s="24"/>
      <c r="I9" s="24"/>
      <c r="J9" s="24"/>
      <c r="K9" s="24"/>
      <c r="L9" s="24"/>
      <c r="M9" s="24"/>
      <c r="N9" s="24"/>
    </row>
    <row r="10" spans="1:14" ht="39.75" customHeight="1" x14ac:dyDescent="0.3">
      <c r="A10" s="29" t="s">
        <v>79</v>
      </c>
      <c r="B10" s="35" t="s">
        <v>58</v>
      </c>
      <c r="C10" s="25">
        <v>0.164462</v>
      </c>
      <c r="D10" s="31">
        <v>0.26295599999999997</v>
      </c>
      <c r="E10" s="31">
        <v>0.44790419999999997</v>
      </c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37.5" x14ac:dyDescent="0.3">
      <c r="A11" s="29" t="s">
        <v>72</v>
      </c>
      <c r="B11" s="26" t="s">
        <v>77</v>
      </c>
      <c r="C11" s="32">
        <f>C4*100/C3</f>
        <v>7.7419342733877174</v>
      </c>
      <c r="D11" s="32">
        <f>D4*100/D3</f>
        <v>2.500846900344738</v>
      </c>
      <c r="E11" s="32">
        <f>E4*100/E3</f>
        <v>5.3000000000000007</v>
      </c>
      <c r="F11" s="24"/>
      <c r="G11" s="24"/>
      <c r="H11" s="24"/>
      <c r="I11" s="24"/>
      <c r="J11" s="24"/>
      <c r="K11" s="24"/>
      <c r="L11" s="24"/>
      <c r="M11" s="24"/>
      <c r="N11" s="24"/>
    </row>
    <row r="12" spans="1:14" x14ac:dyDescent="0.2">
      <c r="A12" s="48"/>
      <c r="B12" s="48"/>
      <c r="C12" s="48"/>
      <c r="D12" s="48"/>
      <c r="E12" s="48"/>
    </row>
    <row r="13" spans="1:14" x14ac:dyDescent="0.2">
      <c r="A13" s="48"/>
      <c r="B13" s="48"/>
      <c r="C13" s="48"/>
      <c r="D13" s="48"/>
      <c r="E13" s="48"/>
    </row>
    <row r="16" spans="1:14" x14ac:dyDescent="0.2">
      <c r="F16" s="48"/>
      <c r="G16" s="48"/>
    </row>
    <row r="17" spans="2:7" x14ac:dyDescent="0.2">
      <c r="B17" s="61" t="s">
        <v>102</v>
      </c>
      <c r="C17" s="61" t="s">
        <v>103</v>
      </c>
      <c r="D17" s="61" t="s">
        <v>55</v>
      </c>
      <c r="F17" s="64"/>
      <c r="G17" s="48"/>
    </row>
    <row r="18" spans="2:7" x14ac:dyDescent="0.2">
      <c r="B18" s="60" t="s">
        <v>107</v>
      </c>
      <c r="C18" s="60">
        <v>2.41</v>
      </c>
      <c r="D18" s="60">
        <f>ROUND(C18*100/$C$22,0)</f>
        <v>59</v>
      </c>
      <c r="F18" s="65"/>
      <c r="G18" s="48"/>
    </row>
    <row r="19" spans="2:7" x14ac:dyDescent="0.2">
      <c r="B19" s="60" t="s">
        <v>104</v>
      </c>
      <c r="C19" s="60">
        <v>0.09</v>
      </c>
      <c r="D19" s="60">
        <f>ROUND(C19*100/$C$22,0)</f>
        <v>2</v>
      </c>
      <c r="F19" s="65"/>
      <c r="G19" s="48"/>
    </row>
    <row r="20" spans="2:7" x14ac:dyDescent="0.2">
      <c r="B20" s="60" t="s">
        <v>105</v>
      </c>
      <c r="C20" s="60">
        <v>1.43</v>
      </c>
      <c r="D20" s="60">
        <f>ROUND(C20*100/$C$22,0)</f>
        <v>35</v>
      </c>
      <c r="F20" s="65"/>
      <c r="G20" s="48"/>
    </row>
    <row r="21" spans="2:7" x14ac:dyDescent="0.2">
      <c r="B21" s="60" t="s">
        <v>106</v>
      </c>
      <c r="C21" s="60">
        <f>C22-C18-C19-C20</f>
        <v>0.15699999999999958</v>
      </c>
      <c r="D21" s="60">
        <f>ROUND(C21*100/$C$22,0)</f>
        <v>4</v>
      </c>
      <c r="F21" s="65"/>
      <c r="G21" s="48"/>
    </row>
    <row r="22" spans="2:7" x14ac:dyDescent="0.2">
      <c r="C22" s="62">
        <v>4.0869999999999997</v>
      </c>
      <c r="D22" s="60">
        <f>C22*100/$C$22</f>
        <v>100</v>
      </c>
      <c r="F22" s="65"/>
      <c r="G22" s="48"/>
    </row>
    <row r="23" spans="2:7" x14ac:dyDescent="0.2">
      <c r="F23" s="65"/>
      <c r="G23" s="48"/>
    </row>
    <row r="24" spans="2:7" x14ac:dyDescent="0.2">
      <c r="F24" s="65"/>
      <c r="G24" s="48"/>
    </row>
    <row r="25" spans="2:7" x14ac:dyDescent="0.2">
      <c r="F25" s="65"/>
      <c r="G25" s="48"/>
    </row>
    <row r="26" spans="2:7" x14ac:dyDescent="0.2">
      <c r="F26" s="66"/>
      <c r="G26" s="48"/>
    </row>
    <row r="27" spans="2:7" x14ac:dyDescent="0.2">
      <c r="F27" s="48"/>
      <c r="G27" s="48"/>
    </row>
    <row r="28" spans="2:7" x14ac:dyDescent="0.2">
      <c r="F28" s="48"/>
      <c r="G28" s="48"/>
    </row>
    <row r="29" spans="2:7" x14ac:dyDescent="0.2">
      <c r="F29" s="48"/>
      <c r="G29" s="48"/>
    </row>
    <row r="30" spans="2:7" x14ac:dyDescent="0.2">
      <c r="F30" s="48"/>
      <c r="G30" s="48"/>
    </row>
    <row r="31" spans="2:7" x14ac:dyDescent="0.2">
      <c r="F31" s="48"/>
      <c r="G31" s="48"/>
    </row>
  </sheetData>
  <mergeCells count="1">
    <mergeCell ref="B1:E1"/>
  </mergeCells>
  <pageMargins left="0.7" right="0.7" top="0.75" bottom="0.75" header="0.3" footer="0.3"/>
  <pageSetup paperSize="9" scale="80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60"/>
  <sheetViews>
    <sheetView view="pageBreakPreview" zoomScale="70" zoomScaleNormal="85" zoomScaleSheetLayoutView="70" workbookViewId="0">
      <pane xSplit="3" ySplit="3" topLeftCell="D4" activePane="bottomRight" state="frozen"/>
      <selection activeCell="F10" sqref="F10"/>
      <selection pane="topRight" activeCell="F10" sqref="F10"/>
      <selection pane="bottomLeft" activeCell="F10" sqref="F10"/>
      <selection pane="bottomRight" activeCell="F10" sqref="F10"/>
    </sheetView>
  </sheetViews>
  <sheetFormatPr defaultRowHeight="12.75" x14ac:dyDescent="0.2"/>
  <cols>
    <col min="1" max="1" width="8.5" customWidth="1"/>
    <col min="2" max="2" width="25" customWidth="1"/>
    <col min="3" max="3" width="23" customWidth="1"/>
    <col min="4" max="15" width="18.5" customWidth="1"/>
    <col min="16" max="16" width="28.1640625" customWidth="1"/>
    <col min="17" max="17" width="14.1640625" customWidth="1"/>
  </cols>
  <sheetData>
    <row r="1" spans="1:37" ht="16.5" x14ac:dyDescent="0.25">
      <c r="A1" s="142" t="s">
        <v>97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37" ht="49.5" customHeight="1" x14ac:dyDescent="0.2">
      <c r="A2" s="144" t="s">
        <v>52</v>
      </c>
      <c r="B2" s="145" t="s">
        <v>81</v>
      </c>
      <c r="C2" s="145" t="s">
        <v>82</v>
      </c>
      <c r="D2" s="136" t="s">
        <v>85</v>
      </c>
      <c r="E2" s="136" t="s">
        <v>87</v>
      </c>
      <c r="F2" s="136" t="s">
        <v>88</v>
      </c>
      <c r="G2" s="136" t="s">
        <v>89</v>
      </c>
      <c r="H2" s="136" t="s">
        <v>90</v>
      </c>
      <c r="I2" s="136" t="s">
        <v>91</v>
      </c>
      <c r="J2" s="136" t="s">
        <v>92</v>
      </c>
      <c r="K2" s="136" t="s">
        <v>93</v>
      </c>
      <c r="L2" s="136" t="s">
        <v>84</v>
      </c>
      <c r="M2" s="136" t="s">
        <v>94</v>
      </c>
      <c r="N2" s="136" t="s">
        <v>95</v>
      </c>
      <c r="O2" s="137" t="s">
        <v>86</v>
      </c>
      <c r="P2" s="135" t="s">
        <v>96</v>
      </c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48"/>
      <c r="AI2" s="48"/>
      <c r="AJ2" s="48"/>
      <c r="AK2" s="48"/>
    </row>
    <row r="3" spans="1:37" ht="12.75" customHeight="1" x14ac:dyDescent="0.2">
      <c r="A3" s="144"/>
      <c r="B3" s="145"/>
      <c r="C3" s="145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7"/>
      <c r="P3" s="135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48"/>
      <c r="AI3" s="48"/>
      <c r="AJ3" s="48"/>
      <c r="AK3" s="48"/>
    </row>
    <row r="4" spans="1:37" ht="20.25" customHeight="1" x14ac:dyDescent="0.3">
      <c r="A4" s="38"/>
      <c r="B4" s="42" t="s">
        <v>83</v>
      </c>
      <c r="C4" s="43">
        <v>110</v>
      </c>
      <c r="D4" s="49">
        <v>393636.89766135998</v>
      </c>
      <c r="E4" s="40">
        <v>601562.33622143988</v>
      </c>
      <c r="F4" s="39">
        <v>574154.14655584004</v>
      </c>
      <c r="G4" s="39">
        <v>256686.99626744009</v>
      </c>
      <c r="H4" s="39">
        <v>133267.41103735997</v>
      </c>
      <c r="I4" s="39">
        <v>573844.03103735996</v>
      </c>
      <c r="J4" s="39">
        <v>138496.35345055995</v>
      </c>
      <c r="K4" s="39">
        <v>197787.7890639999</v>
      </c>
      <c r="L4" s="40">
        <v>11051.899999999972</v>
      </c>
      <c r="M4" s="39">
        <v>193796.51272575982</v>
      </c>
      <c r="N4" s="39">
        <v>547548.85622144002</v>
      </c>
      <c r="O4" s="46">
        <v>858769.58628864004</v>
      </c>
      <c r="P4" s="52">
        <f>O4+N4+M4+L4+K4+J4+I4+H4+G4+F4+E4+D4</f>
        <v>4480602.8165312</v>
      </c>
      <c r="Q4" s="47" t="s">
        <v>57</v>
      </c>
      <c r="R4" s="47"/>
      <c r="S4">
        <f>P4/1000000</f>
        <v>4.4806028165312002</v>
      </c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8"/>
      <c r="AI4" s="48"/>
      <c r="AJ4" s="48"/>
      <c r="AK4" s="48"/>
    </row>
    <row r="5" spans="1:37" ht="20.25" customHeight="1" x14ac:dyDescent="0.3">
      <c r="A5" s="38"/>
      <c r="B5" s="42" t="s">
        <v>83</v>
      </c>
      <c r="C5" s="44">
        <v>10</v>
      </c>
      <c r="D5" s="49">
        <v>189911.87999999992</v>
      </c>
      <c r="E5" s="40">
        <v>382592.11</v>
      </c>
      <c r="F5" s="39">
        <v>351214.11</v>
      </c>
      <c r="G5" s="39">
        <v>193589.61999999997</v>
      </c>
      <c r="H5" s="39">
        <v>140526.23000000007</v>
      </c>
      <c r="I5" s="39">
        <v>11629.050000000039</v>
      </c>
      <c r="J5" s="39">
        <v>13301.989999999976</v>
      </c>
      <c r="K5" s="39">
        <v>35608.850000000079</v>
      </c>
      <c r="L5" s="40">
        <v>696375.09194296028</v>
      </c>
      <c r="M5" s="39">
        <v>5391.5099999999748</v>
      </c>
      <c r="N5" s="39">
        <v>4216.7199999999903</v>
      </c>
      <c r="O5" s="46">
        <v>7054.8900000000322</v>
      </c>
      <c r="P5" s="52">
        <f>O5+N5+M5+L5+K5+J5+I5+H5+G5+F5+E5+D5</f>
        <v>2031412.0519429604</v>
      </c>
      <c r="Q5" s="47" t="s">
        <v>68</v>
      </c>
      <c r="R5" s="47"/>
      <c r="S5">
        <f>P5/1000000</f>
        <v>2.0314120519429602</v>
      </c>
      <c r="T5">
        <f>G10</f>
        <v>1.8304</v>
      </c>
      <c r="U5">
        <f>T5+S5+'АНАЛИЗ!!!!'!C9</f>
        <v>7.1585650519429596</v>
      </c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8"/>
      <c r="AI5" s="48"/>
      <c r="AJ5" s="48"/>
      <c r="AK5" s="48"/>
    </row>
    <row r="6" spans="1:37" ht="20.25" customHeight="1" x14ac:dyDescent="0.3">
      <c r="A6" s="41"/>
      <c r="B6" s="42" t="s">
        <v>83</v>
      </c>
      <c r="C6" s="43">
        <v>0.4</v>
      </c>
      <c r="D6" s="49">
        <v>9698.7999999999738</v>
      </c>
      <c r="E6" s="40">
        <v>29756.800000000076</v>
      </c>
      <c r="F6" s="40">
        <v>25139.200000000012</v>
      </c>
      <c r="G6" s="40">
        <v>24600.799999999945</v>
      </c>
      <c r="H6" s="40">
        <v>17137.60000000002</v>
      </c>
      <c r="I6" s="40">
        <v>6837.9999999999927</v>
      </c>
      <c r="J6" s="40">
        <v>8450.7999999999811</v>
      </c>
      <c r="K6" s="40">
        <v>8179.1999999999825</v>
      </c>
      <c r="L6" s="40">
        <v>8858.8000000000284</v>
      </c>
      <c r="M6" s="40">
        <v>13872.000000000025</v>
      </c>
      <c r="N6" s="40">
        <v>16450.19999999999</v>
      </c>
      <c r="O6" s="50">
        <v>15965.999999999993</v>
      </c>
      <c r="P6" s="52">
        <f>O6+N6+M6+L6+K6+J6+I6+H6+G6+F6+E6+D6</f>
        <v>184948.2</v>
      </c>
      <c r="Q6" s="47" t="s">
        <v>58</v>
      </c>
      <c r="S6">
        <f>P6/1000000</f>
        <v>0.18494820000000001</v>
      </c>
    </row>
    <row r="7" spans="1:37" ht="18.75" x14ac:dyDescent="0.3">
      <c r="P7" s="53">
        <f>SUM(P4:P6)</f>
        <v>6696963.0684741605</v>
      </c>
      <c r="Q7">
        <v>7130</v>
      </c>
      <c r="R7">
        <f>P7/Q7</f>
        <v>939.26550749988223</v>
      </c>
    </row>
    <row r="8" spans="1:37" ht="16.5" x14ac:dyDescent="0.2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</row>
    <row r="10" spans="1:37" ht="18.75" x14ac:dyDescent="0.3">
      <c r="A10" s="49"/>
      <c r="B10" s="51" t="s">
        <v>98</v>
      </c>
      <c r="C10" s="49" t="s">
        <v>99</v>
      </c>
      <c r="D10" s="49" t="s">
        <v>100</v>
      </c>
      <c r="E10" s="49"/>
      <c r="F10" s="49">
        <f>715*8*320</f>
        <v>1830400</v>
      </c>
      <c r="G10" s="49">
        <f>F10/1000000</f>
        <v>1.8304</v>
      </c>
      <c r="H10" s="49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37" ht="18.75" x14ac:dyDescent="0.3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37" ht="18.75" x14ac:dyDescent="0.3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37" ht="18.75" x14ac:dyDescent="0.3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37" ht="18.75" x14ac:dyDescent="0.3">
      <c r="A14" s="63"/>
      <c r="B14" s="63"/>
      <c r="C14" s="63"/>
      <c r="D14" s="63">
        <v>11</v>
      </c>
      <c r="E14" s="63">
        <v>10</v>
      </c>
      <c r="F14" s="63">
        <v>9</v>
      </c>
      <c r="G14" s="63">
        <v>7.5</v>
      </c>
      <c r="H14" s="63">
        <v>6.5</v>
      </c>
      <c r="I14" s="63">
        <v>6</v>
      </c>
      <c r="J14" s="63">
        <v>5.9</v>
      </c>
      <c r="K14" s="63">
        <v>5.5</v>
      </c>
      <c r="L14" s="63">
        <v>6.6</v>
      </c>
      <c r="M14" s="63">
        <v>9</v>
      </c>
      <c r="N14" s="63">
        <v>11</v>
      </c>
      <c r="O14" s="63">
        <v>12</v>
      </c>
      <c r="P14" s="45">
        <f>SUM(D14:O14)</f>
        <v>100</v>
      </c>
      <c r="Q14" s="45"/>
      <c r="R14" s="45"/>
    </row>
    <row r="15" spans="1:37" ht="18" customHeight="1" x14ac:dyDescent="0.3">
      <c r="A15" s="139" t="s">
        <v>117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1"/>
      <c r="Q15" s="45"/>
      <c r="R15" s="45"/>
    </row>
    <row r="16" spans="1:37" ht="18.75" customHeight="1" x14ac:dyDescent="0.3">
      <c r="A16" s="138" t="s">
        <v>118</v>
      </c>
      <c r="B16" s="143"/>
      <c r="C16" s="143"/>
      <c r="D16" s="49">
        <f>$P$16*$D$14/100</f>
        <v>8.0351733660000004</v>
      </c>
      <c r="E16" s="49">
        <f>$P$16*E14/100</f>
        <v>7.3047030599999996</v>
      </c>
      <c r="F16" s="49">
        <f t="shared" ref="F16:M16" si="0">$P$16*F14/100</f>
        <v>6.5742327539999996</v>
      </c>
      <c r="G16" s="49">
        <f t="shared" si="0"/>
        <v>5.4785272950000001</v>
      </c>
      <c r="H16" s="49">
        <f t="shared" si="0"/>
        <v>4.7480569890000002</v>
      </c>
      <c r="I16" s="49">
        <f t="shared" si="0"/>
        <v>4.3828218359999997</v>
      </c>
      <c r="J16" s="49">
        <f t="shared" si="0"/>
        <v>4.3097748054</v>
      </c>
      <c r="K16" s="49">
        <f t="shared" si="0"/>
        <v>4.0175866830000002</v>
      </c>
      <c r="L16" s="49">
        <f t="shared" si="0"/>
        <v>4.8211040195999999</v>
      </c>
      <c r="M16" s="49">
        <f t="shared" si="0"/>
        <v>6.5742327539999996</v>
      </c>
      <c r="N16" s="49">
        <f>$P$16*N14/100</f>
        <v>8.0351733660000004</v>
      </c>
      <c r="O16" s="49">
        <f>$P$16*O14/100</f>
        <v>8.7656436719999995</v>
      </c>
      <c r="P16" s="51">
        <v>73.047030599999999</v>
      </c>
      <c r="Q16" s="45">
        <f>SUM(D16:O16)</f>
        <v>73.047030599999985</v>
      </c>
      <c r="R16" s="45"/>
    </row>
    <row r="17" spans="1:18" ht="18.75" customHeight="1" x14ac:dyDescent="0.3">
      <c r="A17" s="138" t="s">
        <v>119</v>
      </c>
      <c r="B17" s="138"/>
      <c r="C17" s="138"/>
      <c r="D17" s="49">
        <f>P17*$D$14/100</f>
        <v>0.42586499999999999</v>
      </c>
      <c r="E17" s="49">
        <f>$P$17*E14/100</f>
        <v>0.38715000000000005</v>
      </c>
      <c r="F17" s="49">
        <f>$P$17*F14/100</f>
        <v>0.34843499999999999</v>
      </c>
      <c r="G17" s="49">
        <f t="shared" ref="G17:O17" si="1">$P$17*G14/100</f>
        <v>0.29036250000000002</v>
      </c>
      <c r="H17" s="49">
        <f t="shared" si="1"/>
        <v>0.25164750000000002</v>
      </c>
      <c r="I17" s="49">
        <f t="shared" si="1"/>
        <v>0.23229</v>
      </c>
      <c r="J17" s="49">
        <f t="shared" si="1"/>
        <v>0.2284185</v>
      </c>
      <c r="K17" s="49">
        <f t="shared" si="1"/>
        <v>0.2129325</v>
      </c>
      <c r="L17" s="49">
        <f t="shared" si="1"/>
        <v>0.255519</v>
      </c>
      <c r="M17" s="49">
        <f t="shared" si="1"/>
        <v>0.34843499999999999</v>
      </c>
      <c r="N17" s="49">
        <f t="shared" si="1"/>
        <v>0.42586499999999999</v>
      </c>
      <c r="O17" s="49">
        <f t="shared" si="1"/>
        <v>0.46457999999999999</v>
      </c>
      <c r="P17" s="51">
        <v>3.8715000000000002</v>
      </c>
      <c r="Q17" s="45">
        <f t="shared" ref="Q17:Q27" si="2">SUM(D17:O17)</f>
        <v>3.8715000000000002</v>
      </c>
      <c r="R17" s="45"/>
    </row>
    <row r="18" spans="1:18" ht="18.75" customHeight="1" x14ac:dyDescent="0.3">
      <c r="A18" s="138"/>
      <c r="B18" s="138"/>
      <c r="C18" s="138"/>
      <c r="D18" s="49">
        <v>5.3</v>
      </c>
      <c r="E18" s="49">
        <v>5.29</v>
      </c>
      <c r="F18" s="49">
        <v>5.3</v>
      </c>
      <c r="G18" s="49">
        <v>5.33</v>
      </c>
      <c r="H18" s="49">
        <v>5.3</v>
      </c>
      <c r="I18" s="49">
        <v>5.3</v>
      </c>
      <c r="J18" s="49">
        <v>5.28</v>
      </c>
      <c r="K18" s="49">
        <v>5.27</v>
      </c>
      <c r="L18" s="49">
        <v>5.32</v>
      </c>
      <c r="M18" s="49">
        <v>5.28</v>
      </c>
      <c r="N18" s="49">
        <v>5.31</v>
      </c>
      <c r="O18" s="49">
        <v>5.32</v>
      </c>
      <c r="P18" s="51">
        <v>5.3</v>
      </c>
      <c r="Q18" s="45"/>
      <c r="R18" s="45"/>
    </row>
    <row r="19" spans="1:18" ht="18.75" customHeight="1" x14ac:dyDescent="0.3">
      <c r="A19" s="138"/>
      <c r="B19" s="138"/>
      <c r="C19" s="138"/>
      <c r="D19" s="49">
        <v>0.424864188398</v>
      </c>
      <c r="E19" s="49">
        <f>E18*E16/100</f>
        <v>0.38641879187400002</v>
      </c>
      <c r="F19" s="49">
        <f t="shared" ref="F19:O19" si="3">F18*F16/100</f>
        <v>0.34843433596199991</v>
      </c>
      <c r="G19" s="49">
        <f t="shared" si="3"/>
        <v>0.29200550482350002</v>
      </c>
      <c r="H19" s="49">
        <f t="shared" si="3"/>
        <v>0.25164702041699999</v>
      </c>
      <c r="I19" s="49">
        <f t="shared" si="3"/>
        <v>0.23228955730799999</v>
      </c>
      <c r="J19" s="49">
        <f t="shared" si="3"/>
        <v>0.22755610972512003</v>
      </c>
      <c r="K19" s="49">
        <f t="shared" si="3"/>
        <v>0.2117268181941</v>
      </c>
      <c r="L19" s="49">
        <f t="shared" si="3"/>
        <v>0.25648273384272002</v>
      </c>
      <c r="M19" s="49">
        <f t="shared" si="3"/>
        <v>0.34711948941119997</v>
      </c>
      <c r="N19" s="49">
        <f t="shared" si="3"/>
        <v>0.4266677057346</v>
      </c>
      <c r="O19" s="49">
        <f t="shared" si="3"/>
        <v>0.46633224335039997</v>
      </c>
      <c r="P19" s="97">
        <f>SUM(D19:O19)</f>
        <v>3.87154449904064</v>
      </c>
      <c r="Q19" s="45"/>
      <c r="R19" s="45"/>
    </row>
    <row r="20" spans="1:18" ht="18.75" customHeight="1" x14ac:dyDescent="0.3">
      <c r="A20" s="138" t="s">
        <v>120</v>
      </c>
      <c r="B20" s="138"/>
      <c r="C20" s="138"/>
      <c r="D20" s="49">
        <f>P20*$D$14/100</f>
        <v>0.11450999999999999</v>
      </c>
      <c r="E20" s="49">
        <f>$P$20*E14/100</f>
        <v>0.1041</v>
      </c>
      <c r="F20" s="49">
        <f>$P$20*F14/100</f>
        <v>9.3689999999999996E-2</v>
      </c>
      <c r="G20" s="49">
        <f t="shared" ref="G20:N20" si="4">$P$20*G14/100</f>
        <v>7.8074999999999992E-2</v>
      </c>
      <c r="H20" s="49">
        <f t="shared" si="4"/>
        <v>6.7665000000000003E-2</v>
      </c>
      <c r="I20" s="49">
        <f t="shared" si="4"/>
        <v>6.2459999999999995E-2</v>
      </c>
      <c r="J20" s="49">
        <f t="shared" si="4"/>
        <v>6.1418999999999994E-2</v>
      </c>
      <c r="K20" s="49">
        <f t="shared" si="4"/>
        <v>5.7254999999999993E-2</v>
      </c>
      <c r="L20" s="49">
        <f t="shared" si="4"/>
        <v>6.8705999999999989E-2</v>
      </c>
      <c r="M20" s="49">
        <f t="shared" si="4"/>
        <v>9.3689999999999996E-2</v>
      </c>
      <c r="N20" s="49">
        <f t="shared" si="4"/>
        <v>0.11450999999999999</v>
      </c>
      <c r="O20" s="49">
        <f>$P$20*O14/100</f>
        <v>0.12491999999999999</v>
      </c>
      <c r="P20" s="51">
        <v>1.0409999999999999</v>
      </c>
      <c r="Q20" s="45">
        <f t="shared" si="2"/>
        <v>1.0409999999999999</v>
      </c>
      <c r="R20" s="45"/>
    </row>
    <row r="21" spans="1:18" ht="18.75" customHeight="1" x14ac:dyDescent="0.3">
      <c r="A21" s="138" t="s">
        <v>121</v>
      </c>
      <c r="B21" s="138"/>
      <c r="C21" s="138"/>
      <c r="D21" s="49">
        <f>P21*$D$14/100</f>
        <v>7.6093600000000006</v>
      </c>
      <c r="E21" s="49">
        <f>$P$21*E14/100</f>
        <v>6.9176000000000002</v>
      </c>
      <c r="F21" s="49">
        <f t="shared" ref="F21:N21" si="5">$P$21*F14/100</f>
        <v>6.2258400000000007</v>
      </c>
      <c r="G21" s="49">
        <f t="shared" si="5"/>
        <v>5.1882000000000001</v>
      </c>
      <c r="H21" s="49">
        <f t="shared" si="5"/>
        <v>4.4964399999999998</v>
      </c>
      <c r="I21" s="49">
        <f t="shared" si="5"/>
        <v>4.1505600000000005</v>
      </c>
      <c r="J21" s="49">
        <f t="shared" si="5"/>
        <v>4.0813840000000008</v>
      </c>
      <c r="K21" s="49">
        <f>$P$21*K14/100</f>
        <v>3.8046800000000003</v>
      </c>
      <c r="L21" s="49">
        <f t="shared" si="5"/>
        <v>4.5656160000000003</v>
      </c>
      <c r="M21" s="49">
        <f t="shared" si="5"/>
        <v>6.2258400000000007</v>
      </c>
      <c r="N21" s="49">
        <f t="shared" si="5"/>
        <v>7.6093600000000006</v>
      </c>
      <c r="O21" s="49">
        <f>$P$21*O14/100</f>
        <v>8.3011200000000009</v>
      </c>
      <c r="P21" s="51">
        <v>69.176000000000002</v>
      </c>
      <c r="Q21" s="45">
        <f t="shared" si="2"/>
        <v>69.176000000000002</v>
      </c>
      <c r="R21" s="45"/>
    </row>
    <row r="22" spans="1:18" ht="18.75" customHeight="1" x14ac:dyDescent="0.3">
      <c r="A22" s="139" t="s">
        <v>122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1"/>
      <c r="Q22" s="45"/>
      <c r="R22" s="45"/>
    </row>
    <row r="23" spans="1:18" ht="18.75" customHeight="1" x14ac:dyDescent="0.3">
      <c r="A23" s="138" t="s">
        <v>118</v>
      </c>
      <c r="B23" s="138"/>
      <c r="C23" s="13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51">
        <v>19.451000000000001</v>
      </c>
      <c r="Q23" s="45">
        <f>SUM(D23:O23)</f>
        <v>0</v>
      </c>
      <c r="R23" s="45"/>
    </row>
    <row r="24" spans="1:18" ht="18.75" customHeight="1" x14ac:dyDescent="0.3">
      <c r="A24" s="138" t="s">
        <v>119</v>
      </c>
      <c r="B24" s="138"/>
      <c r="C24" s="13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1">
        <v>1.0698000000000001</v>
      </c>
      <c r="Q24" s="45">
        <f t="shared" si="2"/>
        <v>0</v>
      </c>
      <c r="R24" s="45"/>
    </row>
    <row r="25" spans="1:18" ht="18.75" customHeight="1" x14ac:dyDescent="0.3">
      <c r="A25" s="138" t="s">
        <v>120</v>
      </c>
      <c r="B25" s="138"/>
      <c r="C25" s="13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1">
        <v>0.27300000000000002</v>
      </c>
      <c r="Q25" s="45">
        <f t="shared" si="2"/>
        <v>0</v>
      </c>
      <c r="R25" s="45"/>
    </row>
    <row r="26" spans="1:18" ht="18.75" customHeight="1" x14ac:dyDescent="0.3">
      <c r="A26" s="138" t="s">
        <v>121</v>
      </c>
      <c r="B26" s="138"/>
      <c r="C26" s="13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1">
        <v>18.109000000000002</v>
      </c>
      <c r="Q26" s="45">
        <f t="shared" si="2"/>
        <v>0</v>
      </c>
      <c r="R26" s="45"/>
    </row>
    <row r="27" spans="1:18" ht="18.75" customHeight="1" x14ac:dyDescent="0.3">
      <c r="A27" s="138" t="s">
        <v>119</v>
      </c>
      <c r="B27" s="138"/>
      <c r="C27" s="13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51">
        <v>0.27300000000000002</v>
      </c>
      <c r="Q27" s="45">
        <f t="shared" si="2"/>
        <v>0</v>
      </c>
      <c r="R27" s="45"/>
    </row>
    <row r="28" spans="1:18" ht="18.75" x14ac:dyDescent="0.3">
      <c r="A28" s="45"/>
      <c r="B28" s="45"/>
      <c r="C28" s="45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5"/>
      <c r="Q28" s="45"/>
      <c r="R28" s="45"/>
    </row>
    <row r="29" spans="1:18" ht="18.75" x14ac:dyDescent="0.3">
      <c r="A29" s="45"/>
      <c r="B29" s="45"/>
      <c r="C29" s="45"/>
      <c r="D29" s="49">
        <v>19.451000000000001</v>
      </c>
      <c r="E29" s="49">
        <v>19.451000000000001</v>
      </c>
      <c r="F29" s="49">
        <v>19.451000000000001</v>
      </c>
      <c r="G29" s="49">
        <v>19.451000000000001</v>
      </c>
      <c r="H29" s="49">
        <v>19.451000000000001</v>
      </c>
      <c r="I29" s="49">
        <v>19.451000000000001</v>
      </c>
      <c r="J29" s="49">
        <v>19.451000000000001</v>
      </c>
      <c r="K29" s="49">
        <v>19.451000000000001</v>
      </c>
      <c r="L29" s="49">
        <v>19.451000000000001</v>
      </c>
      <c r="M29" s="49">
        <v>19.451000000000001</v>
      </c>
      <c r="N29" s="49">
        <v>19.451000000000001</v>
      </c>
      <c r="O29" s="49">
        <v>19.451000000000001</v>
      </c>
      <c r="P29" s="45"/>
      <c r="Q29" s="45"/>
      <c r="R29" s="45"/>
    </row>
    <row r="30" spans="1:18" ht="18.75" x14ac:dyDescent="0.3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 ht="18.75" x14ac:dyDescent="0.3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ht="18.75" x14ac:dyDescent="0.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ht="18.75" x14ac:dyDescent="0.3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ht="18.75" x14ac:dyDescent="0.3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ht="18.75" x14ac:dyDescent="0.3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18" ht="18.7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18" ht="18.75" x14ac:dyDescent="0.3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18" ht="18.75" x14ac:dyDescent="0.3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18" ht="18.75" x14ac:dyDescent="0.3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ht="18.75" x14ac:dyDescent="0.3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1:18" ht="18.75" x14ac:dyDescent="0.3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1:18" ht="18.75" x14ac:dyDescent="0.3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3" spans="1:18" ht="18.75" x14ac:dyDescent="0.3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1:18" ht="18.75" x14ac:dyDescent="0.3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</row>
    <row r="45" spans="1:18" ht="18.75" x14ac:dyDescent="0.3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1:18" ht="18.75" x14ac:dyDescent="0.3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1:18" ht="18.75" x14ac:dyDescent="0.3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1:18" ht="18.75" x14ac:dyDescent="0.3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</row>
    <row r="49" spans="1:18" ht="18.75" x14ac:dyDescent="0.3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</row>
    <row r="50" spans="1:18" ht="18.75" x14ac:dyDescent="0.3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</row>
    <row r="51" spans="1:18" ht="18.75" x14ac:dyDescent="0.3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</row>
    <row r="52" spans="1:18" ht="18.75" x14ac:dyDescent="0.3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</row>
    <row r="53" spans="1:18" ht="18.75" x14ac:dyDescent="0.3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1:18" ht="18.75" x14ac:dyDescent="0.3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spans="1:18" ht="18.75" x14ac:dyDescent="0.3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</row>
    <row r="56" spans="1:18" ht="18.75" x14ac:dyDescent="0.3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spans="1:18" ht="18.75" x14ac:dyDescent="0.3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</row>
    <row r="58" spans="1:18" ht="18.75" x14ac:dyDescent="0.3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  <row r="59" spans="1:18" ht="18.75" x14ac:dyDescent="0.3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</row>
    <row r="60" spans="1:18" ht="18.75" x14ac:dyDescent="0.3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spans="1:18" ht="18.75" x14ac:dyDescent="0.3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</row>
    <row r="62" spans="1:18" ht="18.75" x14ac:dyDescent="0.3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spans="1:18" ht="18.75" x14ac:dyDescent="0.3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</row>
    <row r="64" spans="1:18" ht="18.75" x14ac:dyDescent="0.3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</row>
    <row r="65" spans="1:18" ht="18.75" x14ac:dyDescent="0.3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</row>
    <row r="66" spans="1:18" ht="18.75" x14ac:dyDescent="0.3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</row>
    <row r="67" spans="1:18" ht="18.75" x14ac:dyDescent="0.3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</row>
    <row r="68" spans="1:18" ht="18.75" x14ac:dyDescent="0.3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</row>
    <row r="69" spans="1:18" ht="18.75" x14ac:dyDescent="0.3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</row>
    <row r="70" spans="1:18" ht="18.75" x14ac:dyDescent="0.3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</row>
    <row r="71" spans="1:18" ht="18.75" x14ac:dyDescent="0.3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</row>
    <row r="72" spans="1:18" ht="18.75" x14ac:dyDescent="0.3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</row>
    <row r="73" spans="1:18" ht="18.75" x14ac:dyDescent="0.3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</row>
    <row r="74" spans="1:18" ht="18.75" x14ac:dyDescent="0.3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</row>
    <row r="75" spans="1:18" ht="18.75" x14ac:dyDescent="0.3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</row>
    <row r="76" spans="1:18" ht="18.75" x14ac:dyDescent="0.3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</row>
    <row r="77" spans="1:18" ht="18.75" x14ac:dyDescent="0.3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</row>
    <row r="78" spans="1:18" ht="18.75" x14ac:dyDescent="0.3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</row>
    <row r="79" spans="1:18" ht="18.75" x14ac:dyDescent="0.3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</row>
    <row r="80" spans="1:18" ht="18.75" x14ac:dyDescent="0.3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</row>
    <row r="81" spans="1:18" ht="18.75" x14ac:dyDescent="0.3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</row>
    <row r="82" spans="1:18" ht="18.75" x14ac:dyDescent="0.3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</row>
    <row r="83" spans="1:18" ht="18.75" x14ac:dyDescent="0.3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</row>
    <row r="84" spans="1:18" ht="18.75" x14ac:dyDescent="0.3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</row>
    <row r="85" spans="1:18" ht="18.75" x14ac:dyDescent="0.3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</row>
    <row r="86" spans="1:18" ht="18.75" x14ac:dyDescent="0.3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</row>
    <row r="87" spans="1:18" ht="18.75" x14ac:dyDescent="0.3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</row>
    <row r="88" spans="1:18" ht="18.75" x14ac:dyDescent="0.3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</row>
    <row r="89" spans="1:18" ht="18.75" x14ac:dyDescent="0.3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</row>
    <row r="90" spans="1:18" ht="18.75" x14ac:dyDescent="0.3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</row>
    <row r="91" spans="1:18" ht="18.75" x14ac:dyDescent="0.3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</row>
    <row r="92" spans="1:18" ht="18.75" x14ac:dyDescent="0.3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</row>
    <row r="93" spans="1:18" ht="18.75" x14ac:dyDescent="0.3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</row>
    <row r="94" spans="1:18" ht="18.75" x14ac:dyDescent="0.3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</row>
    <row r="95" spans="1:18" ht="18.75" x14ac:dyDescent="0.3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</row>
    <row r="96" spans="1:18" ht="18.75" x14ac:dyDescent="0.3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</row>
    <row r="97" spans="1:18" ht="18.75" x14ac:dyDescent="0.3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</row>
    <row r="98" spans="1:18" ht="18.75" x14ac:dyDescent="0.3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</row>
    <row r="99" spans="1:18" ht="18.75" x14ac:dyDescent="0.3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</row>
    <row r="100" spans="1:18" ht="18.75" x14ac:dyDescent="0.3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</row>
    <row r="101" spans="1:18" ht="18.75" x14ac:dyDescent="0.3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</row>
    <row r="102" spans="1:18" ht="18.75" x14ac:dyDescent="0.3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</row>
    <row r="103" spans="1:18" ht="18.75" x14ac:dyDescent="0.3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</row>
    <row r="104" spans="1:18" ht="18.75" x14ac:dyDescent="0.3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</row>
    <row r="105" spans="1:18" ht="18.75" x14ac:dyDescent="0.3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</row>
    <row r="106" spans="1:18" ht="18.75" x14ac:dyDescent="0.3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</row>
    <row r="107" spans="1:18" ht="18.75" x14ac:dyDescent="0.3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</row>
    <row r="108" spans="1:18" ht="18.75" x14ac:dyDescent="0.3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</row>
    <row r="109" spans="1:18" ht="18.75" x14ac:dyDescent="0.3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</row>
    <row r="110" spans="1:18" ht="18.75" x14ac:dyDescent="0.3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</row>
    <row r="111" spans="1:18" ht="18.75" x14ac:dyDescent="0.3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</row>
    <row r="112" spans="1:18" ht="18.75" x14ac:dyDescent="0.3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</row>
    <row r="113" spans="1:18" ht="18.75" x14ac:dyDescent="0.3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</row>
    <row r="114" spans="1:18" ht="18.75" x14ac:dyDescent="0.3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</row>
    <row r="115" spans="1:18" ht="18.75" x14ac:dyDescent="0.3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</row>
    <row r="116" spans="1:18" ht="18.75" x14ac:dyDescent="0.3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</row>
    <row r="117" spans="1:18" ht="18.75" x14ac:dyDescent="0.3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</row>
    <row r="118" spans="1:18" ht="18.75" x14ac:dyDescent="0.3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</row>
    <row r="119" spans="1:18" ht="18.75" x14ac:dyDescent="0.3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</row>
    <row r="120" spans="1:18" ht="18.75" x14ac:dyDescent="0.3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</row>
    <row r="121" spans="1:18" ht="18.75" x14ac:dyDescent="0.3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</row>
    <row r="122" spans="1:18" ht="18.75" x14ac:dyDescent="0.3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</row>
    <row r="123" spans="1:18" ht="18.75" x14ac:dyDescent="0.3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</row>
    <row r="124" spans="1:18" ht="18.75" x14ac:dyDescent="0.3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</row>
    <row r="125" spans="1:18" ht="18.75" x14ac:dyDescent="0.3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</row>
    <row r="126" spans="1:18" ht="18.75" x14ac:dyDescent="0.3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</row>
    <row r="127" spans="1:18" ht="18.75" x14ac:dyDescent="0.3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</row>
    <row r="128" spans="1:18" ht="18.75" x14ac:dyDescent="0.3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</row>
    <row r="129" spans="1:18" ht="18.75" x14ac:dyDescent="0.3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</row>
    <row r="130" spans="1:18" ht="18.75" x14ac:dyDescent="0.3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</row>
    <row r="131" spans="1:18" ht="18.75" x14ac:dyDescent="0.3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</row>
    <row r="132" spans="1:18" ht="18.75" x14ac:dyDescent="0.3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</row>
    <row r="133" spans="1:18" ht="18.75" x14ac:dyDescent="0.3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</row>
    <row r="134" spans="1:18" ht="18.75" x14ac:dyDescent="0.3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</row>
    <row r="135" spans="1:18" ht="18.75" x14ac:dyDescent="0.3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</row>
    <row r="136" spans="1:18" ht="18.75" x14ac:dyDescent="0.3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</row>
    <row r="137" spans="1:18" ht="18.75" x14ac:dyDescent="0.3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</row>
    <row r="138" spans="1:18" ht="18.75" x14ac:dyDescent="0.3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</row>
    <row r="139" spans="1:18" ht="18.75" x14ac:dyDescent="0.3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</row>
    <row r="140" spans="1:18" ht="18.75" x14ac:dyDescent="0.3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</row>
    <row r="141" spans="1:18" ht="18.75" x14ac:dyDescent="0.3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</row>
    <row r="142" spans="1:18" ht="18.75" x14ac:dyDescent="0.3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</row>
    <row r="143" spans="1:18" ht="18.75" x14ac:dyDescent="0.3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</row>
    <row r="144" spans="1:18" ht="18.75" x14ac:dyDescent="0.3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</row>
    <row r="145" spans="1:18" ht="18.75" x14ac:dyDescent="0.3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</row>
    <row r="146" spans="1:18" ht="18.75" x14ac:dyDescent="0.3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</row>
    <row r="147" spans="1:18" ht="18.75" x14ac:dyDescent="0.3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</row>
    <row r="148" spans="1:18" ht="18.75" x14ac:dyDescent="0.3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</row>
    <row r="149" spans="1:18" ht="18.75" x14ac:dyDescent="0.3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</row>
    <row r="150" spans="1:18" ht="18.75" x14ac:dyDescent="0.3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</row>
    <row r="151" spans="1:18" ht="18.75" x14ac:dyDescent="0.3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</row>
    <row r="152" spans="1:18" ht="18.75" x14ac:dyDescent="0.3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</row>
    <row r="153" spans="1:18" ht="18.75" x14ac:dyDescent="0.3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</row>
    <row r="154" spans="1:18" ht="18.75" x14ac:dyDescent="0.3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</row>
    <row r="155" spans="1:18" ht="18.75" x14ac:dyDescent="0.3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</row>
    <row r="156" spans="1:18" ht="18.75" x14ac:dyDescent="0.3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</row>
    <row r="157" spans="1:18" ht="18.75" x14ac:dyDescent="0.3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</row>
    <row r="158" spans="1:18" ht="18.75" x14ac:dyDescent="0.3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</row>
    <row r="159" spans="1:18" ht="18.75" x14ac:dyDescent="0.3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</row>
    <row r="160" spans="1:18" ht="18.75" x14ac:dyDescent="0.3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</row>
    <row r="161" spans="1:18" ht="18.75" x14ac:dyDescent="0.3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</row>
    <row r="162" spans="1:18" ht="18.75" x14ac:dyDescent="0.3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</row>
    <row r="163" spans="1:18" ht="18.75" x14ac:dyDescent="0.3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</row>
    <row r="164" spans="1:18" ht="18.75" x14ac:dyDescent="0.3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</row>
    <row r="165" spans="1:18" ht="18.75" x14ac:dyDescent="0.3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</row>
    <row r="166" spans="1:18" ht="18.75" x14ac:dyDescent="0.3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</row>
    <row r="167" spans="1:18" ht="18.75" x14ac:dyDescent="0.3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</row>
    <row r="168" spans="1:18" ht="18.75" x14ac:dyDescent="0.3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</row>
    <row r="169" spans="1:18" ht="18.75" x14ac:dyDescent="0.3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</row>
    <row r="170" spans="1:18" ht="18.75" x14ac:dyDescent="0.3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</row>
    <row r="171" spans="1:18" ht="18.75" x14ac:dyDescent="0.3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</row>
    <row r="172" spans="1:18" ht="18.75" x14ac:dyDescent="0.3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</row>
    <row r="173" spans="1:18" ht="18.75" x14ac:dyDescent="0.3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</row>
    <row r="174" spans="1:18" ht="18.75" x14ac:dyDescent="0.3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</row>
    <row r="175" spans="1:18" ht="18.75" x14ac:dyDescent="0.3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</row>
    <row r="176" spans="1:18" ht="18.75" x14ac:dyDescent="0.3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</row>
    <row r="177" spans="1:18" ht="18.75" x14ac:dyDescent="0.3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</row>
    <row r="178" spans="1:18" ht="18.75" x14ac:dyDescent="0.3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</row>
    <row r="179" spans="1:18" ht="18.75" x14ac:dyDescent="0.3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</row>
    <row r="180" spans="1:18" ht="18.75" x14ac:dyDescent="0.3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</row>
    <row r="181" spans="1:18" ht="18.75" x14ac:dyDescent="0.3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</row>
    <row r="182" spans="1:18" ht="18.75" x14ac:dyDescent="0.3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</row>
    <row r="183" spans="1:18" ht="18.75" x14ac:dyDescent="0.3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</row>
    <row r="184" spans="1:18" ht="18.75" x14ac:dyDescent="0.3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</row>
    <row r="185" spans="1:18" ht="18.75" x14ac:dyDescent="0.3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</row>
    <row r="186" spans="1:18" ht="18.75" x14ac:dyDescent="0.3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</row>
    <row r="187" spans="1:18" ht="18.75" x14ac:dyDescent="0.3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</row>
    <row r="188" spans="1:18" ht="18.75" x14ac:dyDescent="0.3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</row>
    <row r="189" spans="1:18" ht="18.75" x14ac:dyDescent="0.3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</row>
    <row r="190" spans="1:18" ht="18.75" x14ac:dyDescent="0.3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</row>
    <row r="191" spans="1:18" ht="18.75" x14ac:dyDescent="0.3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</row>
    <row r="192" spans="1:18" ht="18.75" x14ac:dyDescent="0.3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</row>
    <row r="193" spans="1:18" ht="18.75" x14ac:dyDescent="0.3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</row>
    <row r="194" spans="1:18" ht="18.75" x14ac:dyDescent="0.3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</row>
    <row r="195" spans="1:18" ht="18.75" x14ac:dyDescent="0.3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</row>
    <row r="196" spans="1:18" ht="18.75" x14ac:dyDescent="0.3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</row>
    <row r="197" spans="1:18" ht="18.75" x14ac:dyDescent="0.3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</row>
    <row r="198" spans="1:18" ht="18.75" x14ac:dyDescent="0.3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</row>
    <row r="199" spans="1:18" ht="18.75" x14ac:dyDescent="0.3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</row>
    <row r="200" spans="1:18" ht="18.75" x14ac:dyDescent="0.3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</row>
    <row r="201" spans="1:18" ht="18.75" x14ac:dyDescent="0.3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</row>
    <row r="202" spans="1:18" ht="18.75" x14ac:dyDescent="0.3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</row>
    <row r="203" spans="1:18" ht="18.75" x14ac:dyDescent="0.3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</row>
    <row r="204" spans="1:18" ht="18.75" x14ac:dyDescent="0.3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</row>
    <row r="205" spans="1:18" ht="18.75" x14ac:dyDescent="0.3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</row>
    <row r="206" spans="1:18" ht="18.75" x14ac:dyDescent="0.3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</row>
    <row r="207" spans="1:18" ht="18.75" x14ac:dyDescent="0.3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</row>
    <row r="208" spans="1:18" ht="18.75" x14ac:dyDescent="0.3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</row>
    <row r="209" spans="1:18" ht="18.75" x14ac:dyDescent="0.3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</row>
    <row r="210" spans="1:18" ht="18.75" x14ac:dyDescent="0.3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</row>
    <row r="211" spans="1:18" ht="18.75" x14ac:dyDescent="0.3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</row>
    <row r="212" spans="1:18" ht="18.75" x14ac:dyDescent="0.3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</row>
    <row r="213" spans="1:18" ht="18.75" x14ac:dyDescent="0.3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</row>
    <row r="214" spans="1:18" ht="18.75" x14ac:dyDescent="0.3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</row>
    <row r="215" spans="1:18" ht="18.75" x14ac:dyDescent="0.3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</row>
    <row r="216" spans="1:18" ht="18.75" x14ac:dyDescent="0.3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</row>
    <row r="217" spans="1:18" ht="18.75" x14ac:dyDescent="0.3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</row>
    <row r="218" spans="1:18" ht="18.75" x14ac:dyDescent="0.3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</row>
    <row r="219" spans="1:18" ht="18.75" x14ac:dyDescent="0.3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</row>
    <row r="220" spans="1:18" ht="18.75" x14ac:dyDescent="0.3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</row>
    <row r="221" spans="1:18" ht="18.75" x14ac:dyDescent="0.3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</row>
    <row r="222" spans="1:18" ht="18.75" x14ac:dyDescent="0.3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</row>
    <row r="223" spans="1:18" ht="18.75" x14ac:dyDescent="0.3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</row>
    <row r="224" spans="1:18" ht="18.75" x14ac:dyDescent="0.3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</row>
    <row r="225" spans="1:18" ht="18.75" x14ac:dyDescent="0.3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</row>
    <row r="226" spans="1:18" ht="18.75" x14ac:dyDescent="0.3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</row>
    <row r="227" spans="1:18" ht="18.75" x14ac:dyDescent="0.3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</row>
    <row r="228" spans="1:18" ht="18.75" x14ac:dyDescent="0.3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</row>
    <row r="229" spans="1:18" ht="18.75" x14ac:dyDescent="0.3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</row>
    <row r="230" spans="1:18" ht="18.75" x14ac:dyDescent="0.3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</row>
    <row r="231" spans="1:18" ht="18.75" x14ac:dyDescent="0.3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</row>
    <row r="232" spans="1:18" ht="18.75" x14ac:dyDescent="0.3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</row>
    <row r="233" spans="1:18" ht="18.75" x14ac:dyDescent="0.3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</row>
    <row r="234" spans="1:18" ht="18.75" x14ac:dyDescent="0.3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</row>
    <row r="235" spans="1:18" ht="18.75" x14ac:dyDescent="0.3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</row>
    <row r="236" spans="1:18" ht="18.75" x14ac:dyDescent="0.3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</row>
    <row r="237" spans="1:18" ht="18.75" x14ac:dyDescent="0.3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</row>
    <row r="238" spans="1:18" ht="18.75" x14ac:dyDescent="0.3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</row>
    <row r="239" spans="1:18" ht="18.75" x14ac:dyDescent="0.3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</row>
    <row r="240" spans="1:18" ht="18.75" x14ac:dyDescent="0.3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</row>
    <row r="241" spans="1:18" ht="18.75" x14ac:dyDescent="0.3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</row>
    <row r="242" spans="1:18" ht="18.75" x14ac:dyDescent="0.3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</row>
    <row r="243" spans="1:18" ht="18.75" x14ac:dyDescent="0.3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</row>
    <row r="244" spans="1:18" ht="18.75" x14ac:dyDescent="0.3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</row>
    <row r="245" spans="1:18" ht="18.75" x14ac:dyDescent="0.3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</row>
    <row r="246" spans="1:18" ht="18.75" x14ac:dyDescent="0.3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</row>
    <row r="247" spans="1:18" ht="18.75" x14ac:dyDescent="0.3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</row>
    <row r="248" spans="1:18" ht="18.75" x14ac:dyDescent="0.3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</row>
    <row r="249" spans="1:18" ht="18.75" x14ac:dyDescent="0.3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</row>
    <row r="250" spans="1:18" ht="18.75" x14ac:dyDescent="0.3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</row>
    <row r="251" spans="1:18" ht="18.75" x14ac:dyDescent="0.3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</row>
    <row r="252" spans="1:18" ht="18.75" x14ac:dyDescent="0.3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</row>
    <row r="253" spans="1:18" ht="18.75" x14ac:dyDescent="0.3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</row>
    <row r="254" spans="1:18" ht="18.75" x14ac:dyDescent="0.3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</row>
    <row r="255" spans="1:18" ht="18.75" x14ac:dyDescent="0.3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</row>
    <row r="256" spans="1:18" ht="18.75" x14ac:dyDescent="0.3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</row>
    <row r="257" spans="1:18" ht="18.75" x14ac:dyDescent="0.3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</row>
    <row r="258" spans="1:18" ht="18.75" x14ac:dyDescent="0.3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</row>
    <row r="259" spans="1:18" ht="18.75" x14ac:dyDescent="0.3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</row>
    <row r="260" spans="1:18" ht="18.75" x14ac:dyDescent="0.3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</row>
    <row r="261" spans="1:18" ht="18.75" x14ac:dyDescent="0.3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</row>
    <row r="262" spans="1:18" ht="18.75" x14ac:dyDescent="0.3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</row>
    <row r="263" spans="1:18" ht="18.75" x14ac:dyDescent="0.3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</row>
    <row r="264" spans="1:18" ht="18.75" x14ac:dyDescent="0.3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</row>
    <row r="265" spans="1:18" ht="18.75" x14ac:dyDescent="0.3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</row>
    <row r="266" spans="1:18" ht="18.75" x14ac:dyDescent="0.3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</row>
    <row r="267" spans="1:18" ht="18.75" x14ac:dyDescent="0.3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</row>
    <row r="268" spans="1:18" ht="18.75" x14ac:dyDescent="0.3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</row>
    <row r="269" spans="1:18" ht="18.75" x14ac:dyDescent="0.3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</row>
    <row r="270" spans="1:18" ht="18.75" x14ac:dyDescent="0.3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</row>
    <row r="271" spans="1:18" ht="18.75" x14ac:dyDescent="0.3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</row>
    <row r="272" spans="1:18" ht="18.75" x14ac:dyDescent="0.3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</row>
    <row r="273" spans="1:18" ht="18.75" x14ac:dyDescent="0.3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</row>
    <row r="274" spans="1:18" ht="18.75" x14ac:dyDescent="0.3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</row>
    <row r="275" spans="1:18" ht="18.75" x14ac:dyDescent="0.3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</row>
    <row r="276" spans="1:18" ht="18.75" x14ac:dyDescent="0.3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</row>
    <row r="277" spans="1:18" ht="18.75" x14ac:dyDescent="0.3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</row>
    <row r="278" spans="1:18" ht="18.75" x14ac:dyDescent="0.3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</row>
    <row r="279" spans="1:18" ht="18.75" x14ac:dyDescent="0.3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</row>
    <row r="280" spans="1:18" ht="18.75" x14ac:dyDescent="0.3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</row>
    <row r="281" spans="1:18" ht="18.75" x14ac:dyDescent="0.3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</row>
    <row r="282" spans="1:18" ht="18.75" x14ac:dyDescent="0.3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</row>
    <row r="283" spans="1:18" ht="18.75" x14ac:dyDescent="0.3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</row>
    <row r="284" spans="1:18" ht="18.75" x14ac:dyDescent="0.3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</row>
    <row r="285" spans="1:18" ht="18.75" x14ac:dyDescent="0.3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</row>
    <row r="286" spans="1:18" ht="18.75" x14ac:dyDescent="0.3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</row>
    <row r="287" spans="1:18" ht="18.75" x14ac:dyDescent="0.3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</row>
    <row r="288" spans="1:18" ht="18.75" x14ac:dyDescent="0.3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</row>
    <row r="289" spans="1:18" ht="18.75" x14ac:dyDescent="0.3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</row>
    <row r="290" spans="1:18" ht="18.75" x14ac:dyDescent="0.3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</row>
    <row r="291" spans="1:18" ht="18.75" x14ac:dyDescent="0.3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</row>
    <row r="292" spans="1:18" ht="18.75" x14ac:dyDescent="0.3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</row>
    <row r="293" spans="1:18" ht="18.75" x14ac:dyDescent="0.3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</row>
    <row r="294" spans="1:18" ht="18.75" x14ac:dyDescent="0.3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</row>
    <row r="295" spans="1:18" ht="18.75" x14ac:dyDescent="0.3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</row>
    <row r="296" spans="1:18" ht="18.75" x14ac:dyDescent="0.3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</row>
    <row r="297" spans="1:18" ht="18.75" x14ac:dyDescent="0.3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</row>
    <row r="298" spans="1:18" ht="18.75" x14ac:dyDescent="0.3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</row>
    <row r="299" spans="1:18" ht="18.75" x14ac:dyDescent="0.3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</row>
    <row r="300" spans="1:18" ht="18.75" x14ac:dyDescent="0.3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</row>
    <row r="301" spans="1:18" ht="18.75" x14ac:dyDescent="0.3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</row>
    <row r="302" spans="1:18" ht="18.75" x14ac:dyDescent="0.3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</row>
    <row r="303" spans="1:18" ht="18.75" x14ac:dyDescent="0.3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</row>
    <row r="304" spans="1:18" ht="18.75" x14ac:dyDescent="0.3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</row>
    <row r="305" spans="1:18" ht="18.75" x14ac:dyDescent="0.3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</row>
    <row r="306" spans="1:18" ht="18.75" x14ac:dyDescent="0.3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</row>
    <row r="307" spans="1:18" ht="18.75" x14ac:dyDescent="0.3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</row>
    <row r="308" spans="1:18" ht="18.75" x14ac:dyDescent="0.3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</row>
    <row r="309" spans="1:18" ht="18.75" x14ac:dyDescent="0.3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</row>
    <row r="310" spans="1:18" ht="18.75" x14ac:dyDescent="0.3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</row>
    <row r="311" spans="1:18" ht="18.75" x14ac:dyDescent="0.3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</row>
    <row r="312" spans="1:18" ht="18.75" x14ac:dyDescent="0.3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</row>
    <row r="313" spans="1:18" ht="18.75" x14ac:dyDescent="0.3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</row>
    <row r="314" spans="1:18" ht="18.75" x14ac:dyDescent="0.3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</row>
    <row r="315" spans="1:18" ht="18.75" x14ac:dyDescent="0.3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</row>
    <row r="316" spans="1:18" ht="18.75" x14ac:dyDescent="0.3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</row>
    <row r="317" spans="1:18" ht="18.75" x14ac:dyDescent="0.3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</row>
    <row r="318" spans="1:18" ht="18.75" x14ac:dyDescent="0.3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</row>
    <row r="319" spans="1:18" ht="18.75" x14ac:dyDescent="0.3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</row>
    <row r="320" spans="1:18" ht="18.75" x14ac:dyDescent="0.3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</row>
    <row r="321" spans="1:18" ht="18.75" x14ac:dyDescent="0.3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</row>
    <row r="322" spans="1:18" ht="18.75" x14ac:dyDescent="0.3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</row>
    <row r="323" spans="1:18" ht="18.75" x14ac:dyDescent="0.3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</row>
    <row r="324" spans="1:18" ht="18.75" x14ac:dyDescent="0.3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</row>
    <row r="325" spans="1:18" ht="18.75" x14ac:dyDescent="0.3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</row>
    <row r="326" spans="1:18" ht="18.75" x14ac:dyDescent="0.3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</row>
    <row r="327" spans="1:18" ht="18.75" x14ac:dyDescent="0.3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</row>
    <row r="328" spans="1:18" ht="18.75" x14ac:dyDescent="0.3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</row>
    <row r="329" spans="1:18" ht="18.75" x14ac:dyDescent="0.3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</row>
    <row r="330" spans="1:18" ht="18.75" x14ac:dyDescent="0.3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</row>
    <row r="331" spans="1:18" ht="18.75" x14ac:dyDescent="0.3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</row>
    <row r="332" spans="1:18" ht="18.75" x14ac:dyDescent="0.3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</row>
    <row r="333" spans="1:18" ht="18.75" x14ac:dyDescent="0.3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</row>
    <row r="334" spans="1:18" ht="18.75" x14ac:dyDescent="0.3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</row>
    <row r="335" spans="1:18" ht="18.75" x14ac:dyDescent="0.3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</row>
    <row r="336" spans="1:18" ht="18.75" x14ac:dyDescent="0.3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</row>
    <row r="337" spans="1:18" ht="18.75" x14ac:dyDescent="0.3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</row>
    <row r="338" spans="1:18" ht="18.75" x14ac:dyDescent="0.3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</row>
    <row r="339" spans="1:18" ht="18.75" x14ac:dyDescent="0.3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</row>
    <row r="340" spans="1:18" ht="18.75" x14ac:dyDescent="0.3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</row>
    <row r="341" spans="1:18" ht="18.75" x14ac:dyDescent="0.3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</row>
    <row r="342" spans="1:18" ht="18.75" x14ac:dyDescent="0.3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</row>
    <row r="343" spans="1:18" ht="18.75" x14ac:dyDescent="0.3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</row>
    <row r="344" spans="1:18" ht="18.75" x14ac:dyDescent="0.3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</row>
    <row r="345" spans="1:18" ht="18.75" x14ac:dyDescent="0.3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</row>
    <row r="346" spans="1:18" ht="18.75" x14ac:dyDescent="0.3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</row>
    <row r="347" spans="1:18" ht="18.75" x14ac:dyDescent="0.3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</row>
    <row r="348" spans="1:18" ht="18.75" x14ac:dyDescent="0.3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</row>
    <row r="349" spans="1:18" ht="18.75" x14ac:dyDescent="0.3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</row>
    <row r="350" spans="1:18" ht="18.75" x14ac:dyDescent="0.3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</row>
    <row r="351" spans="1:18" ht="18.75" x14ac:dyDescent="0.3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</row>
    <row r="352" spans="1:18" ht="18.75" x14ac:dyDescent="0.3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</row>
    <row r="353" spans="1:18" ht="18.75" x14ac:dyDescent="0.3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</row>
    <row r="354" spans="1:18" ht="18.75" x14ac:dyDescent="0.3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</row>
    <row r="355" spans="1:18" ht="18.75" x14ac:dyDescent="0.3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</row>
    <row r="356" spans="1:18" ht="18.75" x14ac:dyDescent="0.3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</row>
    <row r="357" spans="1:18" ht="18.75" x14ac:dyDescent="0.3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</row>
    <row r="358" spans="1:18" ht="18.75" x14ac:dyDescent="0.3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</row>
    <row r="359" spans="1:18" ht="18.75" x14ac:dyDescent="0.3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</row>
    <row r="360" spans="1:18" ht="18.75" x14ac:dyDescent="0.3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</row>
    <row r="361" spans="1:18" ht="18.75" x14ac:dyDescent="0.3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</row>
    <row r="362" spans="1:18" ht="18.75" x14ac:dyDescent="0.3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</row>
    <row r="363" spans="1:18" ht="18.75" x14ac:dyDescent="0.3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</row>
    <row r="364" spans="1:18" ht="18.75" x14ac:dyDescent="0.3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</row>
    <row r="365" spans="1:18" ht="18.75" x14ac:dyDescent="0.3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</row>
    <row r="366" spans="1:18" ht="18.75" x14ac:dyDescent="0.3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</row>
    <row r="367" spans="1:18" ht="18.75" x14ac:dyDescent="0.3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</row>
    <row r="368" spans="1:18" ht="18.75" x14ac:dyDescent="0.3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</row>
    <row r="369" spans="1:18" ht="18.75" x14ac:dyDescent="0.3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</row>
    <row r="370" spans="1:18" ht="18.75" x14ac:dyDescent="0.3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</row>
    <row r="371" spans="1:18" ht="18.75" x14ac:dyDescent="0.3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</row>
    <row r="372" spans="1:18" ht="18.75" x14ac:dyDescent="0.3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</row>
    <row r="373" spans="1:18" ht="18.75" x14ac:dyDescent="0.3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</row>
    <row r="374" spans="1:18" ht="18.75" x14ac:dyDescent="0.3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</row>
    <row r="375" spans="1:18" ht="18.75" x14ac:dyDescent="0.3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</row>
    <row r="376" spans="1:18" ht="18.75" x14ac:dyDescent="0.3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</row>
    <row r="377" spans="1:18" ht="18.75" x14ac:dyDescent="0.3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</row>
    <row r="378" spans="1:18" ht="18.75" x14ac:dyDescent="0.3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</row>
    <row r="379" spans="1:18" ht="18.75" x14ac:dyDescent="0.3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</row>
    <row r="380" spans="1:18" ht="18.75" x14ac:dyDescent="0.3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</row>
    <row r="381" spans="1:18" ht="18.75" x14ac:dyDescent="0.3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</row>
    <row r="382" spans="1:18" ht="18.75" x14ac:dyDescent="0.3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</row>
    <row r="383" spans="1:18" ht="18.75" x14ac:dyDescent="0.3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</row>
    <row r="384" spans="1:18" ht="18.75" x14ac:dyDescent="0.3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</row>
    <row r="385" spans="1:18" ht="18.75" x14ac:dyDescent="0.3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</row>
    <row r="386" spans="1:18" ht="18.75" x14ac:dyDescent="0.3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</row>
    <row r="387" spans="1:18" ht="18.75" x14ac:dyDescent="0.3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</row>
    <row r="388" spans="1:18" ht="18.75" x14ac:dyDescent="0.3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</row>
    <row r="389" spans="1:18" ht="18.75" x14ac:dyDescent="0.3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</row>
    <row r="390" spans="1:18" ht="18.75" x14ac:dyDescent="0.3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</row>
    <row r="391" spans="1:18" ht="18.75" x14ac:dyDescent="0.3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</row>
    <row r="392" spans="1:18" ht="18.75" x14ac:dyDescent="0.3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</row>
    <row r="393" spans="1:18" ht="18.75" x14ac:dyDescent="0.3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</row>
    <row r="394" spans="1:18" ht="18.75" x14ac:dyDescent="0.3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</row>
    <row r="395" spans="1:18" ht="18.75" x14ac:dyDescent="0.3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</row>
    <row r="396" spans="1:18" ht="18.75" x14ac:dyDescent="0.3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</row>
    <row r="397" spans="1:18" ht="18.75" x14ac:dyDescent="0.3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</row>
    <row r="398" spans="1:18" ht="18.75" x14ac:dyDescent="0.3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</row>
    <row r="399" spans="1:18" ht="18.75" x14ac:dyDescent="0.3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</row>
    <row r="400" spans="1:18" ht="18.75" x14ac:dyDescent="0.3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</row>
    <row r="401" spans="1:18" ht="18.75" x14ac:dyDescent="0.3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</row>
    <row r="402" spans="1:18" ht="18.75" x14ac:dyDescent="0.3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</row>
    <row r="403" spans="1:18" ht="18.75" x14ac:dyDescent="0.3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</row>
    <row r="404" spans="1:18" ht="18.75" x14ac:dyDescent="0.3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</row>
    <row r="405" spans="1:18" ht="18.75" x14ac:dyDescent="0.3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</row>
    <row r="406" spans="1:18" ht="18.75" x14ac:dyDescent="0.3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</row>
    <row r="407" spans="1:18" ht="18.75" x14ac:dyDescent="0.3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</row>
    <row r="408" spans="1:18" ht="18.75" x14ac:dyDescent="0.3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</row>
    <row r="409" spans="1:18" ht="18.75" x14ac:dyDescent="0.3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</row>
    <row r="410" spans="1:18" ht="18.75" x14ac:dyDescent="0.3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</row>
    <row r="411" spans="1:18" ht="18.75" x14ac:dyDescent="0.3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</row>
    <row r="412" spans="1:18" ht="18.75" x14ac:dyDescent="0.3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</row>
    <row r="413" spans="1:18" ht="18.75" x14ac:dyDescent="0.3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</row>
    <row r="414" spans="1:18" ht="18.75" x14ac:dyDescent="0.3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</row>
    <row r="415" spans="1:18" ht="18.75" x14ac:dyDescent="0.3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</row>
    <row r="416" spans="1:18" ht="18.75" x14ac:dyDescent="0.3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</row>
    <row r="417" spans="1:18" ht="18.75" x14ac:dyDescent="0.3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</row>
    <row r="418" spans="1:18" ht="18.75" x14ac:dyDescent="0.3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</row>
    <row r="419" spans="1:18" ht="18.75" x14ac:dyDescent="0.3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</row>
    <row r="420" spans="1:18" ht="18.75" x14ac:dyDescent="0.3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</row>
    <row r="421" spans="1:18" ht="18.75" x14ac:dyDescent="0.3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</row>
    <row r="422" spans="1:18" ht="18.75" x14ac:dyDescent="0.3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</row>
    <row r="423" spans="1:18" ht="18.75" x14ac:dyDescent="0.3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</row>
    <row r="424" spans="1:18" ht="18.75" x14ac:dyDescent="0.3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</row>
    <row r="425" spans="1:18" ht="18.75" x14ac:dyDescent="0.3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</row>
    <row r="426" spans="1:18" ht="18.75" x14ac:dyDescent="0.3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</row>
    <row r="427" spans="1:18" ht="18.75" x14ac:dyDescent="0.3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</row>
    <row r="428" spans="1:18" ht="18.75" x14ac:dyDescent="0.3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</row>
    <row r="429" spans="1:18" ht="18.75" x14ac:dyDescent="0.3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</row>
    <row r="430" spans="1:18" ht="18.75" x14ac:dyDescent="0.3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</row>
    <row r="431" spans="1:18" ht="18.75" x14ac:dyDescent="0.3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</row>
    <row r="432" spans="1:18" ht="18.75" x14ac:dyDescent="0.3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</row>
    <row r="433" spans="1:18" ht="18.75" x14ac:dyDescent="0.3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</row>
    <row r="434" spans="1:18" ht="18.75" x14ac:dyDescent="0.3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</row>
    <row r="435" spans="1:18" ht="18.75" x14ac:dyDescent="0.3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</row>
    <row r="436" spans="1:18" ht="18.75" x14ac:dyDescent="0.3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</row>
    <row r="437" spans="1:18" ht="18.75" x14ac:dyDescent="0.3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</row>
    <row r="438" spans="1:18" ht="18.75" x14ac:dyDescent="0.3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</row>
    <row r="439" spans="1:18" ht="18.75" x14ac:dyDescent="0.3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</row>
    <row r="440" spans="1:18" ht="18.75" x14ac:dyDescent="0.3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</row>
    <row r="441" spans="1:18" ht="18.75" x14ac:dyDescent="0.3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</row>
    <row r="442" spans="1:18" ht="18.75" x14ac:dyDescent="0.3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</row>
    <row r="443" spans="1:18" ht="18.75" x14ac:dyDescent="0.3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</row>
    <row r="444" spans="1:18" ht="18.75" x14ac:dyDescent="0.3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</row>
    <row r="445" spans="1:18" ht="18.75" x14ac:dyDescent="0.3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</row>
    <row r="446" spans="1:18" ht="18.75" x14ac:dyDescent="0.3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</row>
    <row r="447" spans="1:18" ht="18.75" x14ac:dyDescent="0.3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</row>
    <row r="448" spans="1:18" ht="18.75" x14ac:dyDescent="0.3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</row>
    <row r="449" spans="1:18" ht="18.75" x14ac:dyDescent="0.3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</row>
    <row r="450" spans="1:18" ht="18.75" x14ac:dyDescent="0.3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</row>
    <row r="451" spans="1:18" ht="18.75" x14ac:dyDescent="0.3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</row>
    <row r="452" spans="1:18" ht="18.75" x14ac:dyDescent="0.3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</row>
    <row r="453" spans="1:18" ht="18.75" x14ac:dyDescent="0.3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</row>
    <row r="454" spans="1:18" ht="18.75" x14ac:dyDescent="0.3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</row>
    <row r="455" spans="1:18" ht="18.75" x14ac:dyDescent="0.3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</row>
    <row r="456" spans="1:18" ht="18.75" x14ac:dyDescent="0.3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</row>
    <row r="457" spans="1:18" ht="18.75" x14ac:dyDescent="0.3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</row>
    <row r="458" spans="1:18" ht="18.75" x14ac:dyDescent="0.3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</row>
    <row r="459" spans="1:18" ht="18.75" x14ac:dyDescent="0.3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</row>
    <row r="460" spans="1:18" ht="18.75" x14ac:dyDescent="0.3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</row>
    <row r="461" spans="1:18" ht="18.75" x14ac:dyDescent="0.3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</row>
    <row r="462" spans="1:18" ht="18.75" x14ac:dyDescent="0.3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</row>
    <row r="463" spans="1:18" ht="18.75" x14ac:dyDescent="0.3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</row>
    <row r="464" spans="1:18" ht="18.75" x14ac:dyDescent="0.3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</row>
    <row r="465" spans="1:18" ht="18.75" x14ac:dyDescent="0.3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</row>
    <row r="466" spans="1:18" ht="18.75" x14ac:dyDescent="0.3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</row>
    <row r="467" spans="1:18" ht="18.75" x14ac:dyDescent="0.3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</row>
    <row r="468" spans="1:18" ht="18.75" x14ac:dyDescent="0.3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</row>
    <row r="469" spans="1:18" ht="18.75" x14ac:dyDescent="0.3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</row>
    <row r="470" spans="1:18" ht="18.75" x14ac:dyDescent="0.3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</row>
    <row r="471" spans="1:18" ht="18.75" x14ac:dyDescent="0.3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</row>
    <row r="472" spans="1:18" ht="18.75" x14ac:dyDescent="0.3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</row>
    <row r="473" spans="1:18" ht="18.75" x14ac:dyDescent="0.3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</row>
    <row r="474" spans="1:18" ht="18.75" x14ac:dyDescent="0.3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</row>
    <row r="475" spans="1:18" ht="18.75" x14ac:dyDescent="0.3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</row>
    <row r="476" spans="1:18" ht="18.75" x14ac:dyDescent="0.3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</row>
    <row r="477" spans="1:18" ht="18.75" x14ac:dyDescent="0.3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</row>
    <row r="478" spans="1:18" ht="18.75" x14ac:dyDescent="0.3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</row>
    <row r="479" spans="1:18" ht="18.75" x14ac:dyDescent="0.3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</row>
    <row r="480" spans="1:18" ht="18.75" x14ac:dyDescent="0.3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</row>
    <row r="481" spans="1:18" ht="18.75" x14ac:dyDescent="0.3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</row>
    <row r="482" spans="1:18" ht="18.75" x14ac:dyDescent="0.3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</row>
    <row r="483" spans="1:18" ht="18.75" x14ac:dyDescent="0.3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</row>
    <row r="484" spans="1:18" ht="18.75" x14ac:dyDescent="0.3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</row>
    <row r="485" spans="1:18" ht="18.75" x14ac:dyDescent="0.3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</row>
    <row r="486" spans="1:18" ht="18.75" x14ac:dyDescent="0.3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</row>
    <row r="487" spans="1:18" ht="18.75" x14ac:dyDescent="0.3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</row>
    <row r="488" spans="1:18" ht="18.75" x14ac:dyDescent="0.3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</row>
    <row r="489" spans="1:18" ht="18.75" x14ac:dyDescent="0.3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</row>
    <row r="490" spans="1:18" ht="18.75" x14ac:dyDescent="0.3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</row>
    <row r="491" spans="1:18" ht="18.75" x14ac:dyDescent="0.3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</row>
    <row r="492" spans="1:18" ht="18.75" x14ac:dyDescent="0.3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</row>
    <row r="493" spans="1:18" ht="18.75" x14ac:dyDescent="0.3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</row>
    <row r="494" spans="1:18" ht="18.75" x14ac:dyDescent="0.3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</row>
    <row r="495" spans="1:18" ht="18.75" x14ac:dyDescent="0.3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</row>
    <row r="496" spans="1:18" ht="18.75" x14ac:dyDescent="0.3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</row>
    <row r="497" spans="1:18" ht="18.75" x14ac:dyDescent="0.3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</row>
    <row r="498" spans="1:18" ht="18.75" x14ac:dyDescent="0.3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</row>
    <row r="499" spans="1:18" ht="18.75" x14ac:dyDescent="0.3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</row>
    <row r="500" spans="1:18" ht="18.75" x14ac:dyDescent="0.3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</row>
    <row r="501" spans="1:18" ht="18.75" x14ac:dyDescent="0.3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</row>
    <row r="502" spans="1:18" ht="18.75" x14ac:dyDescent="0.3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</row>
    <row r="503" spans="1:18" ht="18.75" x14ac:dyDescent="0.3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</row>
    <row r="504" spans="1:18" ht="18.75" x14ac:dyDescent="0.3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</row>
    <row r="505" spans="1:18" ht="18.75" x14ac:dyDescent="0.3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</row>
    <row r="506" spans="1:18" ht="18.75" x14ac:dyDescent="0.3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</row>
    <row r="507" spans="1:18" ht="18.75" x14ac:dyDescent="0.3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</row>
    <row r="508" spans="1:18" ht="18.75" x14ac:dyDescent="0.3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</row>
    <row r="509" spans="1:18" ht="18.75" x14ac:dyDescent="0.3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</row>
    <row r="510" spans="1:18" ht="18.75" x14ac:dyDescent="0.3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</row>
    <row r="511" spans="1:18" ht="18.75" x14ac:dyDescent="0.3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</row>
    <row r="512" spans="1:18" ht="18.75" x14ac:dyDescent="0.3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</row>
    <row r="513" spans="1:18" ht="18.75" x14ac:dyDescent="0.3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</row>
    <row r="514" spans="1:18" ht="18.75" x14ac:dyDescent="0.3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</row>
    <row r="515" spans="1:18" ht="18.75" x14ac:dyDescent="0.3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</row>
    <row r="516" spans="1:18" ht="18.75" x14ac:dyDescent="0.3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</row>
    <row r="517" spans="1:18" ht="18.75" x14ac:dyDescent="0.3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</row>
    <row r="518" spans="1:18" ht="18.75" x14ac:dyDescent="0.3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</row>
    <row r="519" spans="1:18" ht="18.75" x14ac:dyDescent="0.3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</row>
    <row r="520" spans="1:18" ht="18.75" x14ac:dyDescent="0.3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</row>
    <row r="521" spans="1:18" ht="18.75" x14ac:dyDescent="0.3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</row>
    <row r="522" spans="1:18" ht="18.75" x14ac:dyDescent="0.3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</row>
    <row r="523" spans="1:18" ht="18.75" x14ac:dyDescent="0.3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</row>
    <row r="524" spans="1:18" ht="18.75" x14ac:dyDescent="0.3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</row>
    <row r="525" spans="1:18" ht="18.75" x14ac:dyDescent="0.3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</row>
    <row r="526" spans="1:18" ht="18.75" x14ac:dyDescent="0.3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</row>
    <row r="527" spans="1:18" ht="18.75" x14ac:dyDescent="0.3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</row>
    <row r="528" spans="1:18" ht="18.75" x14ac:dyDescent="0.3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</row>
    <row r="529" spans="1:18" ht="18.75" x14ac:dyDescent="0.3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</row>
    <row r="530" spans="1:18" ht="18.75" x14ac:dyDescent="0.3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</row>
    <row r="531" spans="1:18" ht="18.75" x14ac:dyDescent="0.3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</row>
    <row r="532" spans="1:18" ht="18.75" x14ac:dyDescent="0.3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</row>
    <row r="533" spans="1:18" ht="18.75" x14ac:dyDescent="0.3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</row>
    <row r="534" spans="1:18" ht="18.75" x14ac:dyDescent="0.3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</row>
    <row r="535" spans="1:18" ht="18.75" x14ac:dyDescent="0.3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</row>
    <row r="536" spans="1:18" ht="18.75" x14ac:dyDescent="0.3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</row>
    <row r="537" spans="1:18" ht="18.75" x14ac:dyDescent="0.3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</row>
    <row r="538" spans="1:18" ht="18.75" x14ac:dyDescent="0.3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</row>
    <row r="539" spans="1:18" ht="18.75" x14ac:dyDescent="0.3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</row>
    <row r="540" spans="1:18" ht="18.75" x14ac:dyDescent="0.3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</row>
    <row r="541" spans="1:18" ht="18.75" x14ac:dyDescent="0.3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</row>
    <row r="542" spans="1:18" ht="18.75" x14ac:dyDescent="0.3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</row>
    <row r="543" spans="1:18" ht="18.75" x14ac:dyDescent="0.3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</row>
    <row r="544" spans="1:18" ht="18.75" x14ac:dyDescent="0.3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</row>
    <row r="545" spans="1:18" ht="18.75" x14ac:dyDescent="0.3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</row>
    <row r="546" spans="1:18" ht="18.75" x14ac:dyDescent="0.3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</row>
    <row r="547" spans="1:18" ht="18.75" x14ac:dyDescent="0.3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</row>
    <row r="548" spans="1:18" ht="18.75" x14ac:dyDescent="0.3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</row>
    <row r="549" spans="1:18" ht="18.75" x14ac:dyDescent="0.3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</row>
    <row r="550" spans="1:18" ht="18.75" x14ac:dyDescent="0.3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</row>
    <row r="551" spans="1:18" ht="18.75" x14ac:dyDescent="0.3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</row>
    <row r="552" spans="1:18" ht="18.75" x14ac:dyDescent="0.3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</row>
    <row r="553" spans="1:18" ht="18.75" x14ac:dyDescent="0.3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</row>
    <row r="554" spans="1:18" ht="18.75" x14ac:dyDescent="0.3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</row>
    <row r="555" spans="1:18" ht="18.75" x14ac:dyDescent="0.3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</row>
    <row r="556" spans="1:18" ht="18.75" x14ac:dyDescent="0.3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</row>
    <row r="557" spans="1:18" ht="18.75" x14ac:dyDescent="0.3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</row>
    <row r="558" spans="1:18" ht="18.75" x14ac:dyDescent="0.3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</row>
    <row r="559" spans="1:18" ht="18.75" x14ac:dyDescent="0.3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</row>
    <row r="560" spans="1:18" ht="18.75" x14ac:dyDescent="0.3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</row>
    <row r="561" spans="1:18" ht="18.75" x14ac:dyDescent="0.3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</row>
    <row r="562" spans="1:18" ht="18.75" x14ac:dyDescent="0.3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</row>
    <row r="563" spans="1:18" ht="18.75" x14ac:dyDescent="0.3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</row>
    <row r="564" spans="1:18" ht="18.75" x14ac:dyDescent="0.3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</row>
    <row r="565" spans="1:18" ht="18.75" x14ac:dyDescent="0.3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</row>
    <row r="566" spans="1:18" ht="18.75" x14ac:dyDescent="0.3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</row>
    <row r="567" spans="1:18" ht="18.75" x14ac:dyDescent="0.3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</row>
    <row r="568" spans="1:18" ht="18.75" x14ac:dyDescent="0.3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</row>
    <row r="569" spans="1:18" ht="18.75" x14ac:dyDescent="0.3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</row>
    <row r="570" spans="1:18" ht="18.75" x14ac:dyDescent="0.3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</row>
    <row r="571" spans="1:18" ht="18.75" x14ac:dyDescent="0.3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</row>
    <row r="572" spans="1:18" ht="18.75" x14ac:dyDescent="0.3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</row>
    <row r="573" spans="1:18" ht="18.75" x14ac:dyDescent="0.3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</row>
    <row r="574" spans="1:18" ht="18.75" x14ac:dyDescent="0.3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</row>
    <row r="575" spans="1:18" ht="18.75" x14ac:dyDescent="0.3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</row>
    <row r="576" spans="1:18" ht="18.75" x14ac:dyDescent="0.3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</row>
    <row r="577" spans="1:18" ht="18.75" x14ac:dyDescent="0.3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</row>
    <row r="578" spans="1:18" ht="18.75" x14ac:dyDescent="0.3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</row>
    <row r="579" spans="1:18" ht="18.75" x14ac:dyDescent="0.3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</row>
    <row r="580" spans="1:18" ht="18.75" x14ac:dyDescent="0.3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</row>
    <row r="581" spans="1:18" ht="18.75" x14ac:dyDescent="0.3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</row>
    <row r="582" spans="1:18" ht="18.75" x14ac:dyDescent="0.3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</row>
    <row r="583" spans="1:18" ht="18.75" x14ac:dyDescent="0.3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</row>
    <row r="584" spans="1:18" ht="18.75" x14ac:dyDescent="0.3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</row>
    <row r="585" spans="1:18" ht="18.75" x14ac:dyDescent="0.3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</row>
    <row r="586" spans="1:18" ht="18.75" x14ac:dyDescent="0.3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</row>
    <row r="587" spans="1:18" ht="18.75" x14ac:dyDescent="0.3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</row>
    <row r="588" spans="1:18" ht="18.75" x14ac:dyDescent="0.3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</row>
    <row r="589" spans="1:18" ht="18.75" x14ac:dyDescent="0.3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</row>
    <row r="590" spans="1:18" ht="18.75" x14ac:dyDescent="0.3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</row>
    <row r="591" spans="1:18" ht="18.75" x14ac:dyDescent="0.3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</row>
    <row r="592" spans="1:18" ht="18.75" x14ac:dyDescent="0.3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</row>
    <row r="593" spans="1:18" ht="18.75" x14ac:dyDescent="0.3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</row>
    <row r="594" spans="1:18" ht="18.75" x14ac:dyDescent="0.3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</row>
    <row r="595" spans="1:18" ht="18.75" x14ac:dyDescent="0.3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</row>
    <row r="596" spans="1:18" ht="18.75" x14ac:dyDescent="0.3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</row>
    <row r="597" spans="1:18" ht="18.75" x14ac:dyDescent="0.3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</row>
    <row r="598" spans="1:18" ht="18.75" x14ac:dyDescent="0.3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</row>
    <row r="599" spans="1:18" ht="18.75" x14ac:dyDescent="0.3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</row>
    <row r="600" spans="1:18" ht="18.75" x14ac:dyDescent="0.3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</row>
    <row r="601" spans="1:18" ht="18.75" x14ac:dyDescent="0.3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</row>
    <row r="602" spans="1:18" ht="18.75" x14ac:dyDescent="0.3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</row>
    <row r="603" spans="1:18" ht="18.75" x14ac:dyDescent="0.3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</row>
    <row r="604" spans="1:18" ht="18.75" x14ac:dyDescent="0.3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</row>
    <row r="605" spans="1:18" ht="18.75" x14ac:dyDescent="0.3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</row>
    <row r="606" spans="1:18" ht="18.75" x14ac:dyDescent="0.3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</row>
    <row r="607" spans="1:18" ht="18.75" x14ac:dyDescent="0.3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</row>
    <row r="608" spans="1:18" ht="18.75" x14ac:dyDescent="0.3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</row>
    <row r="609" spans="1:18" ht="18.75" x14ac:dyDescent="0.3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</row>
    <row r="610" spans="1:18" ht="18.75" x14ac:dyDescent="0.3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</row>
    <row r="611" spans="1:18" ht="18.75" x14ac:dyDescent="0.3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</row>
    <row r="612" spans="1:18" ht="18.75" x14ac:dyDescent="0.3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</row>
    <row r="613" spans="1:18" ht="18.75" x14ac:dyDescent="0.3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</row>
    <row r="614" spans="1:18" ht="18.75" x14ac:dyDescent="0.3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</row>
    <row r="615" spans="1:18" ht="18.75" x14ac:dyDescent="0.3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</row>
    <row r="616" spans="1:18" ht="18.75" x14ac:dyDescent="0.3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</row>
    <row r="617" spans="1:18" ht="18.75" x14ac:dyDescent="0.3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</row>
    <row r="618" spans="1:18" ht="18.75" x14ac:dyDescent="0.3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</row>
    <row r="619" spans="1:18" ht="18.75" x14ac:dyDescent="0.3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</row>
    <row r="620" spans="1:18" ht="18.75" x14ac:dyDescent="0.3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</row>
    <row r="621" spans="1:18" ht="18.75" x14ac:dyDescent="0.3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</row>
    <row r="622" spans="1:18" ht="18.75" x14ac:dyDescent="0.3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</row>
    <row r="623" spans="1:18" ht="18.75" x14ac:dyDescent="0.3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</row>
    <row r="624" spans="1:18" ht="18.75" x14ac:dyDescent="0.3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</row>
    <row r="625" spans="1:18" ht="18.75" x14ac:dyDescent="0.3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</row>
    <row r="626" spans="1:18" ht="18.75" x14ac:dyDescent="0.3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</row>
    <row r="627" spans="1:18" ht="18.75" x14ac:dyDescent="0.3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</row>
    <row r="628" spans="1:18" ht="18.75" x14ac:dyDescent="0.3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</row>
    <row r="629" spans="1:18" ht="18.75" x14ac:dyDescent="0.3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</row>
    <row r="630" spans="1:18" ht="18.75" x14ac:dyDescent="0.3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</row>
    <row r="631" spans="1:18" ht="18.75" x14ac:dyDescent="0.3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</row>
    <row r="632" spans="1:18" ht="18.75" x14ac:dyDescent="0.3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</row>
    <row r="633" spans="1:18" ht="18.75" x14ac:dyDescent="0.3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</row>
    <row r="634" spans="1:18" ht="18.75" x14ac:dyDescent="0.3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</row>
    <row r="635" spans="1:18" ht="18.75" x14ac:dyDescent="0.3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</row>
    <row r="636" spans="1:18" ht="18.75" x14ac:dyDescent="0.3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</row>
    <row r="637" spans="1:18" ht="18.75" x14ac:dyDescent="0.3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</row>
    <row r="638" spans="1:18" ht="18.75" x14ac:dyDescent="0.3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</row>
    <row r="639" spans="1:18" ht="18.75" x14ac:dyDescent="0.3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</row>
    <row r="640" spans="1:18" ht="18.75" x14ac:dyDescent="0.3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</row>
    <row r="641" spans="1:18" ht="18.75" x14ac:dyDescent="0.3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</row>
    <row r="642" spans="1:18" ht="18.75" x14ac:dyDescent="0.3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</row>
    <row r="643" spans="1:18" ht="18.75" x14ac:dyDescent="0.3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</row>
    <row r="644" spans="1:18" ht="18.75" x14ac:dyDescent="0.3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</row>
    <row r="645" spans="1:18" ht="18.75" x14ac:dyDescent="0.3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</row>
    <row r="646" spans="1:18" ht="18.75" x14ac:dyDescent="0.3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</row>
    <row r="647" spans="1:18" ht="18.75" x14ac:dyDescent="0.3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</row>
    <row r="648" spans="1:18" ht="18.75" x14ac:dyDescent="0.3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</row>
    <row r="649" spans="1:18" ht="18.75" x14ac:dyDescent="0.3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</row>
    <row r="650" spans="1:18" ht="18.75" x14ac:dyDescent="0.3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</row>
    <row r="651" spans="1:18" ht="18.75" x14ac:dyDescent="0.3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</row>
    <row r="652" spans="1:18" ht="18.75" x14ac:dyDescent="0.3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</row>
    <row r="653" spans="1:18" ht="18.75" x14ac:dyDescent="0.3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</row>
    <row r="654" spans="1:18" ht="18.75" x14ac:dyDescent="0.3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</row>
    <row r="655" spans="1:18" ht="18.75" x14ac:dyDescent="0.3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</row>
    <row r="656" spans="1:18" ht="18.75" x14ac:dyDescent="0.3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</row>
    <row r="657" spans="1:18" ht="18.75" x14ac:dyDescent="0.3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</row>
    <row r="658" spans="1:18" ht="18.75" x14ac:dyDescent="0.3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</row>
    <row r="659" spans="1:18" ht="18.75" x14ac:dyDescent="0.3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</row>
    <row r="660" spans="1:18" ht="18.75" x14ac:dyDescent="0.3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</row>
  </sheetData>
  <mergeCells count="48">
    <mergeCell ref="A27:C27"/>
    <mergeCell ref="A24:C24"/>
    <mergeCell ref="A25:C25"/>
    <mergeCell ref="A26:C26"/>
    <mergeCell ref="A20:C20"/>
    <mergeCell ref="A21:C21"/>
    <mergeCell ref="A23:C23"/>
    <mergeCell ref="H2:H3"/>
    <mergeCell ref="I2:I3"/>
    <mergeCell ref="A1:O1"/>
    <mergeCell ref="A2:A3"/>
    <mergeCell ref="B2:B3"/>
    <mergeCell ref="C2:C3"/>
    <mergeCell ref="J2:J3"/>
    <mergeCell ref="D2:D3"/>
    <mergeCell ref="E2:E3"/>
    <mergeCell ref="F2:F3"/>
    <mergeCell ref="G2:G3"/>
    <mergeCell ref="A19:C19"/>
    <mergeCell ref="A22:P22"/>
    <mergeCell ref="A18:C18"/>
    <mergeCell ref="A8:O8"/>
    <mergeCell ref="A15:P15"/>
    <mergeCell ref="A16:C16"/>
    <mergeCell ref="A17:C17"/>
    <mergeCell ref="P2:P3"/>
    <mergeCell ref="Q2:Q3"/>
    <mergeCell ref="R2:R3"/>
    <mergeCell ref="S2:S3"/>
    <mergeCell ref="K2:K3"/>
    <mergeCell ref="N2:N3"/>
    <mergeCell ref="O2:O3"/>
    <mergeCell ref="M2:M3"/>
    <mergeCell ref="L2:L3"/>
    <mergeCell ref="AF2:AF3"/>
    <mergeCell ref="AG2:AG3"/>
    <mergeCell ref="Y2:Y3"/>
    <mergeCell ref="Z2:Z3"/>
    <mergeCell ref="AA2:AA3"/>
    <mergeCell ref="AB2:AB3"/>
    <mergeCell ref="AC2:AC3"/>
    <mergeCell ref="AD2:AD3"/>
    <mergeCell ref="T2:T3"/>
    <mergeCell ref="U2:U3"/>
    <mergeCell ref="X2:X3"/>
    <mergeCell ref="AE2:AE3"/>
    <mergeCell ref="V2:V3"/>
    <mergeCell ref="W2:W3"/>
  </mergeCells>
  <printOptions horizontalCentered="1"/>
  <pageMargins left="0" right="0" top="0" bottom="0" header="0.31496062992125984" footer="0.31496062992125984"/>
  <pageSetup paperSize="9" scale="5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1"/>
  <sheetViews>
    <sheetView topLeftCell="A7" zoomScale="85" zoomScaleNormal="85" workbookViewId="0">
      <selection activeCell="G45" sqref="G45"/>
    </sheetView>
  </sheetViews>
  <sheetFormatPr defaultRowHeight="12.75" x14ac:dyDescent="0.2"/>
  <cols>
    <col min="2" max="2" width="51.83203125" customWidth="1"/>
    <col min="3" max="18" width="16.5" customWidth="1"/>
  </cols>
  <sheetData>
    <row r="1" spans="2:18" ht="13.5" thickBot="1" x14ac:dyDescent="0.25"/>
    <row r="2" spans="2:18" ht="26.25" x14ac:dyDescent="0.4">
      <c r="B2" s="94" t="s">
        <v>124</v>
      </c>
      <c r="D2" s="147" t="s">
        <v>69</v>
      </c>
      <c r="E2" s="148"/>
      <c r="F2" s="148"/>
      <c r="G2" s="148"/>
      <c r="H2" s="149"/>
      <c r="I2" s="150" t="s">
        <v>80</v>
      </c>
      <c r="J2" s="151"/>
      <c r="K2" s="151"/>
      <c r="L2" s="151"/>
      <c r="M2" s="152"/>
      <c r="N2" s="153" t="s">
        <v>101</v>
      </c>
      <c r="O2" s="151"/>
      <c r="P2" s="151"/>
      <c r="Q2" s="151"/>
      <c r="R2" s="152"/>
    </row>
    <row r="3" spans="2:18" ht="19.5" thickBot="1" x14ac:dyDescent="0.25">
      <c r="D3" s="90" t="s">
        <v>7</v>
      </c>
      <c r="E3" s="91" t="s">
        <v>57</v>
      </c>
      <c r="F3" s="91" t="s">
        <v>49</v>
      </c>
      <c r="G3" s="91" t="s">
        <v>50</v>
      </c>
      <c r="H3" s="92" t="s">
        <v>58</v>
      </c>
      <c r="I3" s="90" t="s">
        <v>7</v>
      </c>
      <c r="J3" s="91" t="s">
        <v>57</v>
      </c>
      <c r="K3" s="91" t="s">
        <v>49</v>
      </c>
      <c r="L3" s="91" t="s">
        <v>50</v>
      </c>
      <c r="M3" s="92" t="s">
        <v>58</v>
      </c>
      <c r="N3" s="93" t="s">
        <v>7</v>
      </c>
      <c r="O3" s="91" t="s">
        <v>57</v>
      </c>
      <c r="P3" s="91" t="s">
        <v>49</v>
      </c>
      <c r="Q3" s="91" t="s">
        <v>50</v>
      </c>
      <c r="R3" s="92" t="s">
        <v>58</v>
      </c>
    </row>
    <row r="4" spans="2:18" ht="21.75" customHeight="1" x14ac:dyDescent="0.2">
      <c r="B4" s="67" t="s">
        <v>108</v>
      </c>
      <c r="C4" s="72" t="s">
        <v>116</v>
      </c>
      <c r="D4" s="85">
        <f>E4+F4+G4+H4</f>
        <v>39.799345000000002</v>
      </c>
      <c r="E4" s="86">
        <f>E7+E11</f>
        <v>36.33813</v>
      </c>
      <c r="F4" s="87"/>
      <c r="G4" s="86">
        <f>G6+G7+G8</f>
        <v>3.2967529999999998</v>
      </c>
      <c r="H4" s="88">
        <f>H6+H7</f>
        <v>0.164462</v>
      </c>
      <c r="I4" s="85">
        <f>J4+K4+L4+M4</f>
        <v>61.356071</v>
      </c>
      <c r="J4" s="86">
        <f>J7+J11</f>
        <v>52.113720000000001</v>
      </c>
      <c r="K4" s="87"/>
      <c r="L4" s="86">
        <f>L6+L7+L8</f>
        <v>7.0667720000000003</v>
      </c>
      <c r="M4" s="88">
        <f>M6+M7</f>
        <v>2.1755790000000004</v>
      </c>
      <c r="N4" s="89">
        <f>O4+P4+Q4+R4</f>
        <v>69.175530600000002</v>
      </c>
      <c r="O4" s="86">
        <f>O7+O11</f>
        <v>61.569060000000007</v>
      </c>
      <c r="P4" s="87"/>
      <c r="Q4" s="86">
        <f>Q6+Q7+Q8</f>
        <v>7.1585666000000003</v>
      </c>
      <c r="R4" s="86">
        <f>R6+R7</f>
        <v>0.44790400000000002</v>
      </c>
    </row>
    <row r="5" spans="2:18" ht="21.75" customHeight="1" x14ac:dyDescent="0.2">
      <c r="B5" s="67" t="s">
        <v>109</v>
      </c>
      <c r="C5" s="72" t="s">
        <v>116</v>
      </c>
      <c r="D5" s="74"/>
      <c r="E5" s="69"/>
      <c r="F5" s="69"/>
      <c r="G5" s="69"/>
      <c r="H5" s="75"/>
      <c r="I5" s="81"/>
      <c r="J5" s="70"/>
      <c r="K5" s="70"/>
      <c r="L5" s="70"/>
      <c r="M5" s="82"/>
      <c r="N5" s="80"/>
      <c r="O5" s="69"/>
      <c r="P5" s="69"/>
      <c r="Q5" s="69"/>
      <c r="R5" s="69"/>
    </row>
    <row r="6" spans="2:18" ht="21.75" customHeight="1" x14ac:dyDescent="0.2">
      <c r="B6" s="67" t="s">
        <v>110</v>
      </c>
      <c r="C6" s="72" t="s">
        <v>116</v>
      </c>
      <c r="D6" s="76">
        <f>E6+F6+G6+H6</f>
        <v>5.0221000000000002E-2</v>
      </c>
      <c r="E6" s="69"/>
      <c r="F6" s="69"/>
      <c r="G6" s="69">
        <v>1.0106E-2</v>
      </c>
      <c r="H6" s="75">
        <v>4.0114999999999998E-2</v>
      </c>
      <c r="I6" s="76">
        <f>J6+K6+L6+M6</f>
        <v>6.0117500000000004E-2</v>
      </c>
      <c r="J6" s="69"/>
      <c r="K6" s="69"/>
      <c r="L6" s="69">
        <v>1.5106E-2</v>
      </c>
      <c r="M6" s="75">
        <v>4.5011500000000003E-2</v>
      </c>
      <c r="N6" s="80"/>
      <c r="O6" s="69"/>
      <c r="P6" s="69"/>
      <c r="Q6" s="69"/>
      <c r="R6" s="69"/>
    </row>
    <row r="7" spans="2:18" ht="21.75" customHeight="1" x14ac:dyDescent="0.2">
      <c r="B7" s="67" t="s">
        <v>111</v>
      </c>
      <c r="C7" s="72" t="s">
        <v>116</v>
      </c>
      <c r="D7" s="76">
        <f>E7+F7+G7+H7</f>
        <v>15.673249999999999</v>
      </c>
      <c r="E7" s="69">
        <v>13.367089999999999</v>
      </c>
      <c r="F7" s="69"/>
      <c r="G7" s="69">
        <v>2.181813</v>
      </c>
      <c r="H7" s="75">
        <v>0.124347</v>
      </c>
      <c r="I7" s="83">
        <f>J7+K7+L7+M7</f>
        <v>26.007440500000001</v>
      </c>
      <c r="J7" s="69">
        <v>19.040520000000001</v>
      </c>
      <c r="K7" s="69"/>
      <c r="L7" s="69">
        <v>4.8363529999999999</v>
      </c>
      <c r="M7" s="75">
        <v>2.1305675000000002</v>
      </c>
      <c r="N7" s="73">
        <f>O7+P7+Q7+R7</f>
        <v>44.618184000000007</v>
      </c>
      <c r="O7" s="68">
        <v>38.138640000000002</v>
      </c>
      <c r="P7" s="68"/>
      <c r="Q7" s="68">
        <v>6.0316400000000003</v>
      </c>
      <c r="R7" s="68">
        <v>0.44790400000000002</v>
      </c>
    </row>
    <row r="8" spans="2:18" ht="21.75" customHeight="1" x14ac:dyDescent="0.2">
      <c r="B8" s="67" t="s">
        <v>112</v>
      </c>
      <c r="C8" s="72" t="s">
        <v>116</v>
      </c>
      <c r="D8" s="76">
        <f>E8+F8+G8+H8</f>
        <v>1.1048340000000001</v>
      </c>
      <c r="E8" s="69"/>
      <c r="F8" s="69"/>
      <c r="G8" s="69">
        <f>G10</f>
        <v>1.1048340000000001</v>
      </c>
      <c r="H8" s="75"/>
      <c r="I8" s="83">
        <f>J8+K8+L8+M8</f>
        <v>2.2153130000000001</v>
      </c>
      <c r="J8" s="69"/>
      <c r="K8" s="69"/>
      <c r="L8" s="69">
        <f>L10</f>
        <v>2.2153130000000001</v>
      </c>
      <c r="M8" s="75"/>
      <c r="N8" s="73">
        <f>O8+P8+Q8+R8</f>
        <v>1.1269266</v>
      </c>
      <c r="O8" s="68"/>
      <c r="P8" s="68"/>
      <c r="Q8" s="68">
        <f>Q10</f>
        <v>1.1269266</v>
      </c>
      <c r="R8" s="68"/>
    </row>
    <row r="9" spans="2:18" ht="21.75" customHeight="1" x14ac:dyDescent="0.2">
      <c r="B9" s="67" t="s">
        <v>113</v>
      </c>
      <c r="C9" s="72" t="s">
        <v>116</v>
      </c>
      <c r="D9" s="76"/>
      <c r="E9" s="69"/>
      <c r="F9" s="69"/>
      <c r="G9" s="69"/>
      <c r="H9" s="75"/>
      <c r="I9" s="83"/>
      <c r="J9" s="69"/>
      <c r="K9" s="69"/>
      <c r="L9" s="69"/>
      <c r="M9" s="75"/>
      <c r="N9" s="73"/>
      <c r="O9" s="68"/>
      <c r="P9" s="68"/>
      <c r="Q9" s="68"/>
      <c r="R9" s="68"/>
    </row>
    <row r="10" spans="2:18" ht="39.75" customHeight="1" x14ac:dyDescent="0.2">
      <c r="B10" s="67" t="s">
        <v>114</v>
      </c>
      <c r="C10" s="72" t="s">
        <v>116</v>
      </c>
      <c r="D10" s="76">
        <f>E10+F10+G10+H10</f>
        <v>1.1048340000000001</v>
      </c>
      <c r="E10" s="69"/>
      <c r="F10" s="69"/>
      <c r="G10" s="69">
        <v>1.1048340000000001</v>
      </c>
      <c r="H10" s="75"/>
      <c r="I10" s="83">
        <f>J10+K10+L10+M10</f>
        <v>2.2153130000000001</v>
      </c>
      <c r="J10" s="69"/>
      <c r="K10" s="69"/>
      <c r="L10" s="69">
        <v>2.2153130000000001</v>
      </c>
      <c r="M10" s="75"/>
      <c r="N10" s="73">
        <f>O10+P10+Q10+R10</f>
        <v>1.1269266</v>
      </c>
      <c r="O10" s="68"/>
      <c r="P10" s="68"/>
      <c r="Q10" s="68">
        <v>1.1269266</v>
      </c>
      <c r="R10" s="68"/>
    </row>
    <row r="11" spans="2:18" ht="23.25" customHeight="1" thickBot="1" x14ac:dyDescent="0.25">
      <c r="B11" s="71" t="s">
        <v>115</v>
      </c>
      <c r="C11" s="72" t="s">
        <v>116</v>
      </c>
      <c r="D11" s="77">
        <f>E11+F11+G11+H11</f>
        <v>22.971039999999999</v>
      </c>
      <c r="E11" s="78">
        <v>22.971039999999999</v>
      </c>
      <c r="F11" s="78"/>
      <c r="G11" s="78"/>
      <c r="H11" s="79"/>
      <c r="I11" s="84">
        <f>J11+K11+L11+M11</f>
        <v>33.0732</v>
      </c>
      <c r="J11" s="78">
        <v>33.0732</v>
      </c>
      <c r="K11" s="78"/>
      <c r="L11" s="78"/>
      <c r="M11" s="79"/>
      <c r="N11" s="73">
        <f>O11+P11+Q11+R11</f>
        <v>23.430420000000002</v>
      </c>
      <c r="O11" s="68">
        <v>23.430420000000002</v>
      </c>
      <c r="P11" s="68"/>
      <c r="Q11" s="68"/>
      <c r="R11" s="68"/>
    </row>
    <row r="14" spans="2:18" ht="13.5" thickBot="1" x14ac:dyDescent="0.25"/>
    <row r="15" spans="2:18" ht="26.25" x14ac:dyDescent="0.4">
      <c r="B15" s="94" t="s">
        <v>125</v>
      </c>
      <c r="D15" s="147" t="s">
        <v>69</v>
      </c>
      <c r="E15" s="148"/>
      <c r="F15" s="148"/>
      <c r="G15" s="148"/>
      <c r="H15" s="149"/>
      <c r="I15" s="150" t="s">
        <v>80</v>
      </c>
      <c r="J15" s="151"/>
      <c r="K15" s="151"/>
      <c r="L15" s="151"/>
      <c r="M15" s="152"/>
      <c r="N15" s="153" t="s">
        <v>101</v>
      </c>
      <c r="O15" s="151"/>
      <c r="P15" s="151"/>
      <c r="Q15" s="151"/>
      <c r="R15" s="152"/>
    </row>
    <row r="16" spans="2:18" ht="19.5" thickBot="1" x14ac:dyDescent="0.25">
      <c r="D16" s="90" t="s">
        <v>7</v>
      </c>
      <c r="E16" s="91" t="s">
        <v>57</v>
      </c>
      <c r="F16" s="91" t="s">
        <v>49</v>
      </c>
      <c r="G16" s="91" t="s">
        <v>50</v>
      </c>
      <c r="H16" s="92" t="s">
        <v>58</v>
      </c>
      <c r="I16" s="90" t="s">
        <v>7</v>
      </c>
      <c r="J16" s="91" t="s">
        <v>57</v>
      </c>
      <c r="K16" s="91" t="s">
        <v>49</v>
      </c>
      <c r="L16" s="91" t="s">
        <v>50</v>
      </c>
      <c r="M16" s="92" t="s">
        <v>58</v>
      </c>
      <c r="N16" s="93" t="s">
        <v>7</v>
      </c>
      <c r="O16" s="91" t="s">
        <v>57</v>
      </c>
      <c r="P16" s="91" t="s">
        <v>49</v>
      </c>
      <c r="Q16" s="91" t="s">
        <v>50</v>
      </c>
      <c r="R16" s="92" t="s">
        <v>58</v>
      </c>
    </row>
    <row r="17" spans="2:18" ht="18.75" x14ac:dyDescent="0.2">
      <c r="B17" s="67" t="s">
        <v>108</v>
      </c>
      <c r="C17" s="72" t="s">
        <v>116</v>
      </c>
      <c r="D17" s="85"/>
      <c r="E17" s="86">
        <f>E20+E24</f>
        <v>100</v>
      </c>
      <c r="F17" s="87"/>
      <c r="G17" s="86">
        <f>G19+G20+G21</f>
        <v>100</v>
      </c>
      <c r="H17" s="88">
        <f>H19+H20</f>
        <v>100</v>
      </c>
      <c r="I17" s="85"/>
      <c r="J17" s="86">
        <f>J20+J24</f>
        <v>100</v>
      </c>
      <c r="K17" s="87"/>
      <c r="L17" s="86">
        <f>L19+L20+L21</f>
        <v>100</v>
      </c>
      <c r="M17" s="88">
        <f>M19+M20</f>
        <v>99.999999999999986</v>
      </c>
      <c r="N17" s="89"/>
      <c r="O17" s="86">
        <f>O20+O24</f>
        <v>100</v>
      </c>
      <c r="P17" s="87"/>
      <c r="Q17" s="86">
        <f>Q19+Q20+Q21</f>
        <v>99.999999999999986</v>
      </c>
      <c r="R17" s="86">
        <f>R19+R20</f>
        <v>100</v>
      </c>
    </row>
    <row r="18" spans="2:18" ht="18.75" x14ac:dyDescent="0.2">
      <c r="B18" s="67" t="s">
        <v>109</v>
      </c>
      <c r="C18" s="72" t="s">
        <v>116</v>
      </c>
      <c r="D18" s="74"/>
      <c r="E18" s="69"/>
      <c r="F18" s="69"/>
      <c r="G18" s="69"/>
      <c r="H18" s="75"/>
      <c r="I18" s="81"/>
      <c r="J18" s="70"/>
      <c r="K18" s="70"/>
      <c r="L18" s="70"/>
      <c r="M18" s="82"/>
      <c r="N18" s="80"/>
      <c r="O18" s="69"/>
      <c r="P18" s="69"/>
      <c r="Q18" s="69"/>
      <c r="R18" s="69"/>
    </row>
    <row r="19" spans="2:18" ht="18.75" x14ac:dyDescent="0.2">
      <c r="B19" s="67" t="s">
        <v>110</v>
      </c>
      <c r="C19" s="72" t="s">
        <v>116</v>
      </c>
      <c r="D19" s="76">
        <f>D6*100/$D$4</f>
        <v>0.12618549375624147</v>
      </c>
      <c r="E19" s="76"/>
      <c r="F19" s="76"/>
      <c r="G19" s="76">
        <f>G6*100/$G$4</f>
        <v>0.30654404500428151</v>
      </c>
      <c r="H19" s="76">
        <f>H6*100/H4</f>
        <v>24.391652783013704</v>
      </c>
      <c r="I19" s="76">
        <f>I6*100/$I$4</f>
        <v>9.7981339124534231E-2</v>
      </c>
      <c r="J19" s="76">
        <f>J6*100/$J$4</f>
        <v>0</v>
      </c>
      <c r="K19" s="76"/>
      <c r="L19" s="76">
        <f>L6*100/$L$4</f>
        <v>0.21376096469505454</v>
      </c>
      <c r="M19" s="76">
        <f>M6*100/M4</f>
        <v>2.0689434858490539</v>
      </c>
      <c r="N19" s="76">
        <f>N6*100/$N$4</f>
        <v>0</v>
      </c>
      <c r="O19" s="76"/>
      <c r="P19" s="76"/>
      <c r="Q19" s="76"/>
      <c r="R19" s="76"/>
    </row>
    <row r="20" spans="2:18" ht="18.75" x14ac:dyDescent="0.2">
      <c r="B20" s="67" t="s">
        <v>111</v>
      </c>
      <c r="C20" s="72" t="s">
        <v>116</v>
      </c>
      <c r="D20" s="76">
        <f>D7*100/$D$4</f>
        <v>39.380673224647289</v>
      </c>
      <c r="E20" s="76">
        <f>E7*100/$E$4</f>
        <v>36.785299628792124</v>
      </c>
      <c r="F20" s="69"/>
      <c r="G20" s="76">
        <f>G7*100/$G$4</f>
        <v>66.180663216200912</v>
      </c>
      <c r="H20" s="76">
        <f>H7*100/H4</f>
        <v>75.608347216986289</v>
      </c>
      <c r="I20" s="76">
        <f>I7*100/$I$4</f>
        <v>42.387721501919515</v>
      </c>
      <c r="J20" s="76">
        <f>J7*100/$J$4</f>
        <v>36.536482139444281</v>
      </c>
      <c r="K20" s="69"/>
      <c r="L20" s="76">
        <f>L7*100/$L$4</f>
        <v>68.43793743451748</v>
      </c>
      <c r="M20" s="76">
        <f>M7*100/M4</f>
        <v>97.931056514150939</v>
      </c>
      <c r="N20" s="76">
        <f>N7*100/$N$4</f>
        <v>64.499951952663466</v>
      </c>
      <c r="O20" s="76">
        <f>O7*100/$O$4</f>
        <v>61.94448965113321</v>
      </c>
      <c r="P20" s="69"/>
      <c r="Q20" s="76">
        <f>Q7*100/$Q$4</f>
        <v>84.257650127890116</v>
      </c>
      <c r="R20" s="76">
        <f>R7*100/R4</f>
        <v>100</v>
      </c>
    </row>
    <row r="21" spans="2:18" ht="18.75" x14ac:dyDescent="0.2">
      <c r="B21" s="67" t="s">
        <v>112</v>
      </c>
      <c r="C21" s="72" t="s">
        <v>116</v>
      </c>
      <c r="D21" s="76">
        <f>D8*100/$D$4</f>
        <v>2.7760105097207002</v>
      </c>
      <c r="E21" s="76"/>
      <c r="F21" s="69"/>
      <c r="G21" s="76">
        <f>G8*100/$G$4</f>
        <v>33.512792738794808</v>
      </c>
      <c r="H21" s="75"/>
      <c r="I21" s="76">
        <f>I8*100/$I$4</f>
        <v>3.6105848433482648</v>
      </c>
      <c r="J21" s="76"/>
      <c r="K21" s="69"/>
      <c r="L21" s="76">
        <f>L8*100/$L$4</f>
        <v>31.348301600787462</v>
      </c>
      <c r="M21" s="75"/>
      <c r="N21" s="76">
        <f>N8*100/$N$4</f>
        <v>1.6290826976323909</v>
      </c>
      <c r="O21" s="76"/>
      <c r="P21" s="69"/>
      <c r="Q21" s="76">
        <f>Q8*100/$Q$4</f>
        <v>15.742349872109871</v>
      </c>
      <c r="R21" s="75"/>
    </row>
    <row r="22" spans="2:18" ht="18.75" x14ac:dyDescent="0.2">
      <c r="B22" s="67" t="s">
        <v>113</v>
      </c>
      <c r="C22" s="72" t="s">
        <v>116</v>
      </c>
      <c r="D22" s="76"/>
      <c r="E22" s="76"/>
      <c r="F22" s="69"/>
      <c r="G22" s="76"/>
      <c r="H22" s="75"/>
      <c r="I22" s="76"/>
      <c r="J22" s="76"/>
      <c r="K22" s="69"/>
      <c r="L22" s="76"/>
      <c r="M22" s="75"/>
      <c r="N22" s="76"/>
      <c r="O22" s="76"/>
      <c r="P22" s="69"/>
      <c r="Q22" s="76"/>
      <c r="R22" s="75"/>
    </row>
    <row r="23" spans="2:18" ht="37.5" x14ac:dyDescent="0.2">
      <c r="B23" s="67" t="s">
        <v>114</v>
      </c>
      <c r="C23" s="72" t="s">
        <v>116</v>
      </c>
      <c r="D23" s="76">
        <f>D10*100/$D$4</f>
        <v>2.7760105097207002</v>
      </c>
      <c r="E23" s="76"/>
      <c r="F23" s="69"/>
      <c r="G23" s="76">
        <f>G10*100/$G$4</f>
        <v>33.512792738794808</v>
      </c>
      <c r="H23" s="75"/>
      <c r="I23" s="76">
        <f>I10*100/$I$4</f>
        <v>3.6105848433482648</v>
      </c>
      <c r="J23" s="76"/>
      <c r="K23" s="69"/>
      <c r="L23" s="76">
        <f>L10*100/$L$4</f>
        <v>31.348301600787462</v>
      </c>
      <c r="M23" s="75"/>
      <c r="N23" s="76">
        <f>N10*100/$N$4</f>
        <v>1.6290826976323909</v>
      </c>
      <c r="O23" s="76"/>
      <c r="P23" s="69"/>
      <c r="Q23" s="76">
        <f>Q10*100/$Q$4</f>
        <v>15.742349872109871</v>
      </c>
      <c r="R23" s="75"/>
    </row>
    <row r="24" spans="2:18" ht="19.5" thickBot="1" x14ac:dyDescent="0.25">
      <c r="B24" s="71" t="s">
        <v>115</v>
      </c>
      <c r="C24" s="72" t="s">
        <v>116</v>
      </c>
      <c r="D24" s="76">
        <f>D11*100/$D$4</f>
        <v>57.717130771875759</v>
      </c>
      <c r="E24" s="76">
        <f>E11*100/$E$4</f>
        <v>63.214700371207869</v>
      </c>
      <c r="F24" s="78"/>
      <c r="G24" s="78"/>
      <c r="H24" s="79"/>
      <c r="I24" s="76">
        <f>I11*100/$I$4</f>
        <v>53.903712315607699</v>
      </c>
      <c r="J24" s="76">
        <f>J11*100/$J$4</f>
        <v>63.463517860555726</v>
      </c>
      <c r="K24" s="78"/>
      <c r="L24" s="78"/>
      <c r="M24" s="79"/>
      <c r="N24" s="76">
        <f>N11*100/$N$4</f>
        <v>33.870965349704164</v>
      </c>
      <c r="O24" s="76">
        <f>O11*100/$O$4</f>
        <v>38.05551034886679</v>
      </c>
      <c r="P24" s="78"/>
      <c r="Q24" s="78"/>
      <c r="R24" s="79"/>
    </row>
    <row r="27" spans="2:18" ht="13.5" thickBot="1" x14ac:dyDescent="0.25"/>
    <row r="28" spans="2:18" ht="26.25" x14ac:dyDescent="0.4">
      <c r="B28" s="94" t="s">
        <v>123</v>
      </c>
      <c r="D28" s="147" t="s">
        <v>69</v>
      </c>
      <c r="E28" s="148"/>
      <c r="F28" s="148"/>
      <c r="G28" s="148"/>
      <c r="H28" s="149"/>
      <c r="I28" s="150" t="s">
        <v>80</v>
      </c>
      <c r="J28" s="151"/>
      <c r="K28" s="151"/>
      <c r="L28" s="151"/>
      <c r="M28" s="152"/>
      <c r="N28" s="153" t="s">
        <v>101</v>
      </c>
      <c r="O28" s="151"/>
      <c r="P28" s="151"/>
      <c r="Q28" s="151"/>
      <c r="R28" s="152"/>
    </row>
    <row r="29" spans="2:18" ht="19.5" thickBot="1" x14ac:dyDescent="0.25">
      <c r="D29" s="90" t="s">
        <v>7</v>
      </c>
      <c r="E29" s="91" t="s">
        <v>57</v>
      </c>
      <c r="F29" s="91" t="s">
        <v>49</v>
      </c>
      <c r="G29" s="91" t="s">
        <v>50</v>
      </c>
      <c r="H29" s="92" t="s">
        <v>58</v>
      </c>
      <c r="I29" s="90" t="s">
        <v>7</v>
      </c>
      <c r="J29" s="91" t="s">
        <v>57</v>
      </c>
      <c r="K29" s="91" t="s">
        <v>49</v>
      </c>
      <c r="L29" s="91" t="s">
        <v>50</v>
      </c>
      <c r="M29" s="92" t="s">
        <v>58</v>
      </c>
      <c r="N29" s="93" t="s">
        <v>7</v>
      </c>
      <c r="O29" s="91" t="s">
        <v>57</v>
      </c>
      <c r="P29" s="91" t="s">
        <v>49</v>
      </c>
      <c r="Q29" s="91" t="s">
        <v>50</v>
      </c>
      <c r="R29" s="92" t="s">
        <v>58</v>
      </c>
    </row>
    <row r="30" spans="2:18" ht="18.75" x14ac:dyDescent="0.2">
      <c r="B30" s="67" t="s">
        <v>108</v>
      </c>
      <c r="C30" s="72" t="s">
        <v>116</v>
      </c>
      <c r="D30" s="85">
        <v>11.899999999999999</v>
      </c>
      <c r="E30" s="86">
        <v>10.865097076346355</v>
      </c>
      <c r="F30" s="87"/>
      <c r="G30" s="86">
        <v>0.98572880282326236</v>
      </c>
      <c r="H30" s="88">
        <v>4.9174120830380488E-2</v>
      </c>
      <c r="I30" s="85">
        <v>11.9</v>
      </c>
      <c r="J30" s="86">
        <v>11.16</v>
      </c>
      <c r="K30" s="87"/>
      <c r="L30" s="86">
        <v>0.68899999999999995</v>
      </c>
      <c r="M30" s="88">
        <v>5.0999999999999997E-2</v>
      </c>
      <c r="N30" s="89">
        <v>18.108772756806285</v>
      </c>
      <c r="O30" s="86">
        <v>16.117550439543731</v>
      </c>
      <c r="P30" s="87"/>
      <c r="Q30" s="86">
        <v>1.8739699088855915</v>
      </c>
      <c r="R30" s="88">
        <v>0.117252408376963</v>
      </c>
    </row>
    <row r="31" spans="2:18" ht="18.75" x14ac:dyDescent="0.2">
      <c r="B31" s="67" t="s">
        <v>109</v>
      </c>
      <c r="C31" s="72" t="s">
        <v>116</v>
      </c>
      <c r="D31" s="74"/>
      <c r="E31" s="69"/>
      <c r="F31" s="69"/>
      <c r="G31" s="69"/>
      <c r="H31" s="75"/>
      <c r="I31" s="81"/>
      <c r="J31" s="70"/>
      <c r="K31" s="70"/>
      <c r="L31" s="70"/>
      <c r="M31" s="82"/>
      <c r="N31" s="80"/>
      <c r="O31" s="69"/>
      <c r="P31" s="69"/>
      <c r="Q31" s="69"/>
      <c r="R31" s="75"/>
    </row>
    <row r="32" spans="2:18" ht="18.75" x14ac:dyDescent="0.2">
      <c r="B32" s="67" t="s">
        <v>110</v>
      </c>
      <c r="C32" s="72" t="s">
        <v>116</v>
      </c>
      <c r="D32" s="76">
        <f>E32+F32+G32+H32</f>
        <v>1.501607375699273E-2</v>
      </c>
      <c r="E32" s="76"/>
      <c r="F32" s="76"/>
      <c r="G32" s="76">
        <f>$G$30*G19/100</f>
        <v>3.0216929449467067E-3</v>
      </c>
      <c r="H32" s="76">
        <f>$H$30*H19/100</f>
        <v>1.1994380812046023E-2</v>
      </c>
      <c r="I32" s="76">
        <f>J32+K32+L32+M32</f>
        <v>2.5279742245319431E-3</v>
      </c>
      <c r="J32" s="76"/>
      <c r="K32" s="76"/>
      <c r="L32" s="76">
        <f>$L$30*L19/100</f>
        <v>1.4728130467489256E-3</v>
      </c>
      <c r="M32" s="95">
        <f>$M$30*M19/100</f>
        <v>1.0551611777830172E-3</v>
      </c>
      <c r="N32" s="76">
        <f>O32+P32+Q32+R32</f>
        <v>0</v>
      </c>
      <c r="O32" s="76"/>
      <c r="P32" s="76"/>
      <c r="Q32" s="76">
        <f>$Q$30*Q19/100</f>
        <v>0</v>
      </c>
      <c r="R32" s="95">
        <f>$R$30*R19/100</f>
        <v>0</v>
      </c>
    </row>
    <row r="33" spans="2:18" ht="18.75" x14ac:dyDescent="0.2">
      <c r="B33" s="67" t="s">
        <v>111</v>
      </c>
      <c r="C33" s="72" t="s">
        <v>116</v>
      </c>
      <c r="D33" s="76">
        <f>E33+F33+G33+H33</f>
        <v>4.6863001137330267</v>
      </c>
      <c r="E33" s="76">
        <f>$E$30*E20/100</f>
        <v>3.9967585144931399</v>
      </c>
      <c r="F33" s="69"/>
      <c r="G33" s="76">
        <f>$G$30*G20/100</f>
        <v>0.65236185922155243</v>
      </c>
      <c r="H33" s="76">
        <f>$H$30*H20/100</f>
        <v>3.7179740018334462E-2</v>
      </c>
      <c r="I33" s="76">
        <f>J33+K33+L33+M33</f>
        <v>4.5989536345080237</v>
      </c>
      <c r="J33" s="76">
        <f>$J$30*J20/100</f>
        <v>4.0774714067619815</v>
      </c>
      <c r="K33" s="69"/>
      <c r="L33" s="76">
        <f>$L$30*L20/100</f>
        <v>0.47153738892382541</v>
      </c>
      <c r="M33" s="95">
        <f>$M$30*M20/100</f>
        <v>4.9944838822216973E-2</v>
      </c>
      <c r="N33" s="76">
        <f>O33+P33+Q33+R33</f>
        <v>11.680149781747069</v>
      </c>
      <c r="O33" s="76">
        <f>$O$30*O20/100</f>
        <v>9.9839343640393423</v>
      </c>
      <c r="P33" s="69"/>
      <c r="Q33" s="76">
        <f>$Q$30*Q20/100</f>
        <v>1.5789630093307627</v>
      </c>
      <c r="R33" s="95">
        <f>$R$30*R20/100</f>
        <v>0.117252408376963</v>
      </c>
    </row>
    <row r="34" spans="2:18" ht="18.75" x14ac:dyDescent="0.2">
      <c r="B34" s="67" t="s">
        <v>112</v>
      </c>
      <c r="C34" s="72" t="s">
        <v>116</v>
      </c>
      <c r="D34" s="76">
        <f>E34+F34+G34+H34</f>
        <v>0.33034525065676329</v>
      </c>
      <c r="E34" s="76"/>
      <c r="F34" s="69"/>
      <c r="G34" s="76">
        <f>$G$30*G21/100</f>
        <v>0.33034525065676329</v>
      </c>
      <c r="H34" s="75"/>
      <c r="I34" s="76">
        <f>J34+K34+L34+M34</f>
        <v>0.21598979802942558</v>
      </c>
      <c r="J34" s="76"/>
      <c r="K34" s="69"/>
      <c r="L34" s="76">
        <f>$L$30*L21/100</f>
        <v>0.21598979802942558</v>
      </c>
      <c r="M34" s="75"/>
      <c r="N34" s="76">
        <f>O34+P34+Q34+R34</f>
        <v>0.29500689955482839</v>
      </c>
      <c r="O34" s="76"/>
      <c r="P34" s="69"/>
      <c r="Q34" s="76">
        <f>$Q$30*Q21/100</f>
        <v>0.29500689955482839</v>
      </c>
      <c r="R34" s="75"/>
    </row>
    <row r="35" spans="2:18" ht="18.75" x14ac:dyDescent="0.2">
      <c r="B35" s="67" t="s">
        <v>113</v>
      </c>
      <c r="C35" s="72" t="s">
        <v>116</v>
      </c>
      <c r="D35" s="76"/>
      <c r="E35" s="76"/>
      <c r="F35" s="69"/>
      <c r="G35" s="76"/>
      <c r="H35" s="75"/>
      <c r="I35" s="76"/>
      <c r="J35" s="76"/>
      <c r="K35" s="69"/>
      <c r="L35" s="76"/>
      <c r="M35" s="75"/>
      <c r="N35" s="76"/>
      <c r="O35" s="76"/>
      <c r="P35" s="69"/>
      <c r="Q35" s="76"/>
      <c r="R35" s="75"/>
    </row>
    <row r="36" spans="2:18" ht="37.5" x14ac:dyDescent="0.2">
      <c r="B36" s="67" t="s">
        <v>114</v>
      </c>
      <c r="C36" s="72" t="s">
        <v>116</v>
      </c>
      <c r="D36" s="76">
        <f>E36+F36+G36+H36</f>
        <v>0.33034525065676329</v>
      </c>
      <c r="E36" s="76"/>
      <c r="F36" s="69"/>
      <c r="G36" s="76">
        <f>$G$30*G23/100</f>
        <v>0.33034525065676329</v>
      </c>
      <c r="H36" s="75"/>
      <c r="I36" s="76">
        <f>J36+K36+L36+M36</f>
        <v>0.21598979802942558</v>
      </c>
      <c r="J36" s="76"/>
      <c r="K36" s="69"/>
      <c r="L36" s="76">
        <f>$L$30*L23/100</f>
        <v>0.21598979802942558</v>
      </c>
      <c r="M36" s="75"/>
      <c r="N36" s="76">
        <f>O36+P36+Q36+R36</f>
        <v>0.29500689955482839</v>
      </c>
      <c r="O36" s="76"/>
      <c r="P36" s="69"/>
      <c r="Q36" s="76">
        <f>$Q$30*Q23/100</f>
        <v>0.29500689955482839</v>
      </c>
      <c r="R36" s="75"/>
    </row>
    <row r="37" spans="2:18" ht="19.5" thickBot="1" x14ac:dyDescent="0.25">
      <c r="B37" s="71" t="s">
        <v>115</v>
      </c>
      <c r="C37" s="72" t="s">
        <v>116</v>
      </c>
      <c r="D37" s="77">
        <f>E37+F37+G37+H37</f>
        <v>6.8683385618532142</v>
      </c>
      <c r="E37" s="77">
        <f>$E$30*E24/100</f>
        <v>6.8683385618532142</v>
      </c>
      <c r="F37" s="78"/>
      <c r="G37" s="78"/>
      <c r="H37" s="79"/>
      <c r="I37" s="77">
        <f>J37+K37+L37+M37</f>
        <v>7.0825285932380186</v>
      </c>
      <c r="J37" s="77">
        <f>$J$30*J24/100</f>
        <v>7.0825285932380186</v>
      </c>
      <c r="K37" s="78"/>
      <c r="L37" s="78"/>
      <c r="M37" s="79"/>
      <c r="N37" s="77">
        <f>O37+P37+Q37+R37</f>
        <v>6.1336160755043894</v>
      </c>
      <c r="O37" s="77">
        <f>$O$30*O24/100</f>
        <v>6.1336160755043894</v>
      </c>
      <c r="P37" s="78"/>
      <c r="Q37" s="78"/>
      <c r="R37" s="79"/>
    </row>
    <row r="41" spans="2:18" ht="127.5" customHeight="1" x14ac:dyDescent="0.2">
      <c r="B41" s="146" t="s">
        <v>126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</row>
  </sheetData>
  <mergeCells count="10">
    <mergeCell ref="B41:L41"/>
    <mergeCell ref="D28:H28"/>
    <mergeCell ref="I28:M28"/>
    <mergeCell ref="N28:R28"/>
    <mergeCell ref="D2:H2"/>
    <mergeCell ref="I2:M2"/>
    <mergeCell ref="N2:R2"/>
    <mergeCell ref="D15:H15"/>
    <mergeCell ref="I15:M15"/>
    <mergeCell ref="N15:R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2"/>
  <sheetViews>
    <sheetView zoomScale="160" zoomScaleNormal="160" workbookViewId="0">
      <selection sqref="A1:D12"/>
    </sheetView>
  </sheetViews>
  <sheetFormatPr defaultRowHeight="12.75" x14ac:dyDescent="0.2"/>
  <cols>
    <col min="1" max="1" width="5.6640625" customWidth="1"/>
    <col min="2" max="2" width="32.1640625" customWidth="1"/>
    <col min="3" max="3" width="21.6640625" customWidth="1"/>
    <col min="4" max="4" width="20.33203125" customWidth="1"/>
  </cols>
  <sheetData>
    <row r="1" spans="1:4" x14ac:dyDescent="0.2">
      <c r="A1" s="154" t="s">
        <v>127</v>
      </c>
      <c r="B1" s="154"/>
      <c r="C1" s="154"/>
      <c r="D1" s="154"/>
    </row>
    <row r="3" spans="1:4" ht="20.25" customHeight="1" x14ac:dyDescent="0.2">
      <c r="A3" s="156" t="s">
        <v>134</v>
      </c>
      <c r="B3" s="156" t="s">
        <v>135</v>
      </c>
      <c r="C3" s="155" t="s">
        <v>137</v>
      </c>
      <c r="D3" s="155"/>
    </row>
    <row r="4" spans="1:4" ht="31.5" customHeight="1" x14ac:dyDescent="0.2">
      <c r="A4" s="157"/>
      <c r="B4" s="157"/>
      <c r="C4" s="101" t="s">
        <v>138</v>
      </c>
      <c r="D4" s="101" t="s">
        <v>139</v>
      </c>
    </row>
    <row r="5" spans="1:4" x14ac:dyDescent="0.2">
      <c r="A5" s="100">
        <v>1</v>
      </c>
      <c r="B5" s="100" t="s">
        <v>128</v>
      </c>
      <c r="C5" s="102">
        <v>633.8646</v>
      </c>
      <c r="D5" s="102">
        <v>3398.01</v>
      </c>
    </row>
    <row r="6" spans="1:4" x14ac:dyDescent="0.2">
      <c r="A6" s="100">
        <v>2</v>
      </c>
      <c r="B6" s="100" t="s">
        <v>136</v>
      </c>
      <c r="C6" s="102">
        <v>91.48</v>
      </c>
      <c r="D6" s="102">
        <v>6370</v>
      </c>
    </row>
    <row r="7" spans="1:4" x14ac:dyDescent="0.2">
      <c r="A7" s="100">
        <v>3</v>
      </c>
      <c r="B7" s="100" t="s">
        <v>129</v>
      </c>
      <c r="C7" s="102">
        <v>90.703900000000004</v>
      </c>
      <c r="D7" s="102">
        <v>830</v>
      </c>
    </row>
    <row r="8" spans="1:4" x14ac:dyDescent="0.2">
      <c r="A8" s="100">
        <v>4</v>
      </c>
      <c r="B8" s="100" t="s">
        <v>130</v>
      </c>
      <c r="C8" s="102">
        <v>19.5</v>
      </c>
      <c r="D8" s="102">
        <v>304.2</v>
      </c>
    </row>
    <row r="9" spans="1:4" x14ac:dyDescent="0.2">
      <c r="A9" s="100">
        <v>5</v>
      </c>
      <c r="B9" s="100" t="s">
        <v>131</v>
      </c>
      <c r="C9" s="102">
        <v>133.89529999999999</v>
      </c>
      <c r="D9" s="102">
        <v>920</v>
      </c>
    </row>
    <row r="10" spans="1:4" x14ac:dyDescent="0.2">
      <c r="A10" s="100">
        <v>6</v>
      </c>
      <c r="B10" s="100" t="s">
        <v>132</v>
      </c>
      <c r="C10" s="102">
        <v>276.79880000000003</v>
      </c>
      <c r="D10" s="102">
        <v>2260</v>
      </c>
    </row>
    <row r="11" spans="1:4" x14ac:dyDescent="0.2">
      <c r="A11" s="100">
        <v>7</v>
      </c>
      <c r="B11" s="100" t="s">
        <v>140</v>
      </c>
      <c r="C11" s="102">
        <v>23.097000000000001</v>
      </c>
      <c r="D11" s="102">
        <v>285.47899999999998</v>
      </c>
    </row>
    <row r="12" spans="1:4" x14ac:dyDescent="0.2">
      <c r="A12" s="100">
        <v>8</v>
      </c>
      <c r="B12" s="100" t="s">
        <v>133</v>
      </c>
      <c r="C12" s="102">
        <v>50.189399999999999</v>
      </c>
      <c r="D12" s="102">
        <v>620.34100000000001</v>
      </c>
    </row>
  </sheetData>
  <mergeCells count="4">
    <mergeCell ref="A1:D1"/>
    <mergeCell ref="C3:D3"/>
    <mergeCell ref="B3:B4"/>
    <mergeCell ref="A3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Приложение 18.3</vt:lpstr>
      <vt:lpstr>18.3 (субабонентам)</vt:lpstr>
      <vt:lpstr>АНАЛИЗ!!!!</vt:lpstr>
      <vt:lpstr>потребл.по площ.</vt:lpstr>
      <vt:lpstr>Лист1</vt:lpstr>
      <vt:lpstr>крупные потребители</vt:lpstr>
      <vt:lpstr>'18.3 (субабонентам)'!Область_печати</vt:lpstr>
      <vt:lpstr>'АНАЛИЗ!!!!'!Область_печати</vt:lpstr>
      <vt:lpstr>'потребл.по площ.'!Область_печати</vt:lpstr>
      <vt:lpstr>'Приложение 18.3'!Область_печати</vt:lpstr>
    </vt:vector>
  </TitlesOfParts>
  <Company>ОАО "Кузбассэнерго"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ОТР</dc:creator>
  <cp:lastModifiedBy>Andrey Gubaidullin</cp:lastModifiedBy>
  <cp:lastPrinted>2018-11-22T07:48:19Z</cp:lastPrinted>
  <dcterms:created xsi:type="dcterms:W3CDTF">1997-11-24T01:49:12Z</dcterms:created>
  <dcterms:modified xsi:type="dcterms:W3CDTF">2019-02-28T07:31:34Z</dcterms:modified>
</cp:coreProperties>
</file>